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KM\"/>
    </mc:Choice>
  </mc:AlternateContent>
  <xr:revisionPtr revIDLastSave="0" documentId="13_ncr:1_{FA3B1C91-DACE-492D-8B61-ACF5C313AAEB}" xr6:coauthVersionLast="47" xr6:coauthVersionMax="47" xr10:uidLastSave="{00000000-0000-0000-0000-000000000000}"/>
  <bookViews>
    <workbookView xWindow="13550" yWindow="-1200" windowWidth="19420" windowHeight="10560" tabRatio="825" activeTab="4" xr2:uid="{DB4DA35A-5183-46AC-B556-2457CECC10C0}"/>
  </bookViews>
  <sheets>
    <sheet name="pravidla" sheetId="1" r:id="rId1"/>
    <sheet name="propozice" sheetId="10" r:id="rId2"/>
    <sheet name="přímé postupy" sheetId="9" r:id="rId3"/>
    <sheet name="Tabulka ŠSČR" sheetId="20" r:id="rId4"/>
    <sheet name="Oprávnění" sheetId="8" r:id="rId5"/>
    <sheet name="H10" sheetId="2" r:id="rId6"/>
    <sheet name="H12" sheetId="3" r:id="rId7"/>
    <sheet name="H14" sheetId="4" r:id="rId8"/>
    <sheet name="H16" sheetId="5" r:id="rId9"/>
    <sheet name="H18-20" sheetId="6" r:id="rId10"/>
    <sheet name="V-H10" sheetId="14" r:id="rId11"/>
    <sheet name="V-H12" sheetId="13" r:id="rId12"/>
    <sheet name="V-H14" sheetId="15" r:id="rId13"/>
    <sheet name="V-H16" sheetId="16" r:id="rId14"/>
    <sheet name="V-H18-20" sheetId="12" r:id="rId15"/>
    <sheet name="V-Dívky" sheetId="17" r:id="rId16"/>
    <sheet name="Postupující" sheetId="19" r:id="rId17"/>
  </sheets>
  <definedNames>
    <definedName name="_xlnm._FilterDatabase" localSheetId="4" hidden="1">Oprávnění!$A$7:$S$152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20" l="1"/>
  <c r="I82" i="20"/>
  <c r="H82" i="20"/>
  <c r="E81" i="20"/>
  <c r="E80" i="20"/>
  <c r="F80" i="20" s="1"/>
  <c r="G80" i="20" s="1"/>
  <c r="E79" i="20"/>
  <c r="F79" i="20" s="1"/>
  <c r="G79" i="20" s="1"/>
  <c r="E78" i="20"/>
  <c r="E77" i="20"/>
  <c r="E76" i="20"/>
  <c r="F76" i="20" s="1"/>
  <c r="G76" i="20" s="1"/>
  <c r="E75" i="20"/>
  <c r="F75" i="20" s="1"/>
  <c r="G75" i="20" s="1"/>
  <c r="E74" i="20"/>
  <c r="E73" i="20"/>
  <c r="E82" i="20" s="1"/>
  <c r="E69" i="20"/>
  <c r="J62" i="20"/>
  <c r="I62" i="20"/>
  <c r="H62" i="20"/>
  <c r="E61" i="20"/>
  <c r="E60" i="20"/>
  <c r="E59" i="20"/>
  <c r="E58" i="20"/>
  <c r="E57" i="20"/>
  <c r="E56" i="20"/>
  <c r="E55" i="20"/>
  <c r="E54" i="20"/>
  <c r="E53" i="20"/>
  <c r="E62" i="20" s="1"/>
  <c r="E49" i="20"/>
  <c r="J42" i="20"/>
  <c r="I42" i="20"/>
  <c r="H42" i="20"/>
  <c r="E41" i="20"/>
  <c r="F41" i="20" s="1"/>
  <c r="G41" i="20" s="1"/>
  <c r="E40" i="20"/>
  <c r="E39" i="20"/>
  <c r="E38" i="20"/>
  <c r="E37" i="20"/>
  <c r="F37" i="20" s="1"/>
  <c r="G37" i="20" s="1"/>
  <c r="E36" i="20"/>
  <c r="E35" i="20"/>
  <c r="E34" i="20"/>
  <c r="E42" i="20" s="1"/>
  <c r="E33" i="20"/>
  <c r="E29" i="20"/>
  <c r="J22" i="20"/>
  <c r="I22" i="20"/>
  <c r="H22" i="20"/>
  <c r="E21" i="20"/>
  <c r="E20" i="20"/>
  <c r="E19" i="20"/>
  <c r="E18" i="20"/>
  <c r="E17" i="20"/>
  <c r="E16" i="20"/>
  <c r="E15" i="20"/>
  <c r="E14" i="20"/>
  <c r="E13" i="20"/>
  <c r="E22" i="20" s="1"/>
  <c r="E9" i="20"/>
  <c r="F81" i="20" l="1"/>
  <c r="G81" i="20" s="1"/>
  <c r="F77" i="20"/>
  <c r="G77" i="20" s="1"/>
  <c r="F73" i="20"/>
  <c r="F74" i="20"/>
  <c r="G74" i="20" s="1"/>
  <c r="F78" i="20"/>
  <c r="G78" i="20" s="1"/>
  <c r="F59" i="20"/>
  <c r="G59" i="20" s="1"/>
  <c r="F61" i="20"/>
  <c r="G61" i="20" s="1"/>
  <c r="F57" i="20"/>
  <c r="G57" i="20" s="1"/>
  <c r="F53" i="20"/>
  <c r="F55" i="20"/>
  <c r="G55" i="20" s="1"/>
  <c r="F58" i="20"/>
  <c r="G58" i="20" s="1"/>
  <c r="F56" i="20"/>
  <c r="G56" i="20" s="1"/>
  <c r="F60" i="20"/>
  <c r="G60" i="20" s="1"/>
  <c r="F54" i="20"/>
  <c r="G54" i="20" s="1"/>
  <c r="F36" i="20"/>
  <c r="F33" i="20"/>
  <c r="F38" i="20"/>
  <c r="G38" i="20" s="1"/>
  <c r="F35" i="20"/>
  <c r="G35" i="20" s="1"/>
  <c r="F39" i="20"/>
  <c r="G39" i="20" s="1"/>
  <c r="F40" i="20"/>
  <c r="G40" i="20" s="1"/>
  <c r="F34" i="20"/>
  <c r="F21" i="20"/>
  <c r="G21" i="20" s="1"/>
  <c r="F17" i="20"/>
  <c r="G17" i="20" s="1"/>
  <c r="F13" i="20"/>
  <c r="F18" i="20"/>
  <c r="G18" i="20" s="1"/>
  <c r="F19" i="20"/>
  <c r="G19" i="20" s="1"/>
  <c r="F14" i="20"/>
  <c r="G14" i="20" s="1"/>
  <c r="F15" i="20"/>
  <c r="G15" i="20" s="1"/>
  <c r="F16" i="20"/>
  <c r="G16" i="20" s="1"/>
  <c r="F20" i="20"/>
  <c r="G20" i="20" s="1"/>
  <c r="F82" i="20" l="1"/>
  <c r="G73" i="20"/>
  <c r="G82" i="20" s="1"/>
  <c r="F62" i="20"/>
  <c r="G53" i="20"/>
  <c r="G62" i="20" s="1"/>
  <c r="F42" i="20"/>
  <c r="G33" i="20"/>
  <c r="G42" i="20" s="1"/>
  <c r="F22" i="20"/>
  <c r="G13" i="20"/>
  <c r="G22" i="20" s="1"/>
</calcChain>
</file>

<file path=xl/sharedStrings.xml><?xml version="1.0" encoding="utf-8"?>
<sst xmlns="http://schemas.openxmlformats.org/spreadsheetml/2006/main" count="1965" uniqueCount="428">
  <si>
    <t>Pravidla pro postupy do finále Prahy</t>
  </si>
  <si>
    <t>Přímé postupy podle splněných VT</t>
  </si>
  <si>
    <t>H10</t>
  </si>
  <si>
    <t>Kategorie</t>
  </si>
  <si>
    <t>VT</t>
  </si>
  <si>
    <t>H12</t>
  </si>
  <si>
    <t>H14</t>
  </si>
  <si>
    <t>H16</t>
  </si>
  <si>
    <t>Ročníky</t>
  </si>
  <si>
    <t>H8</t>
  </si>
  <si>
    <t>bez limitu</t>
  </si>
  <si>
    <t>...</t>
  </si>
  <si>
    <t>H18</t>
  </si>
  <si>
    <t>H20</t>
  </si>
  <si>
    <t>Jméno</t>
  </si>
  <si>
    <t>Ročník</t>
  </si>
  <si>
    <t>č. LOK</t>
  </si>
  <si>
    <t>Elo</t>
  </si>
  <si>
    <t>Elo-R</t>
  </si>
  <si>
    <t>č. FIDE</t>
  </si>
  <si>
    <t>FIDE</t>
  </si>
  <si>
    <t>FIDE-R</t>
  </si>
  <si>
    <t>FIDE-B</t>
  </si>
  <si>
    <t>Registrace</t>
  </si>
  <si>
    <t>Aktualizace</t>
  </si>
  <si>
    <t>Rozhodčí</t>
  </si>
  <si>
    <t>Trenér</t>
  </si>
  <si>
    <t>Jméno klubu</t>
  </si>
  <si>
    <t>Aktivní</t>
  </si>
  <si>
    <t>- /</t>
  </si>
  <si>
    <t xml:space="preserve">Chernyy Andrey </t>
  </si>
  <si>
    <t>ŠK Aurora-šach. škola Anatolije Karpova</t>
  </si>
  <si>
    <t xml:space="preserve">Švadlenka Michal </t>
  </si>
  <si>
    <t>TJ Kobylisy</t>
  </si>
  <si>
    <t xml:space="preserve">Šereda Adam </t>
  </si>
  <si>
    <t>TJ Bohemians Praha</t>
  </si>
  <si>
    <t xml:space="preserve">Bára Jan </t>
  </si>
  <si>
    <t>ŠK Dopravní podnik Praha</t>
  </si>
  <si>
    <t xml:space="preserve">Novák Kryštof </t>
  </si>
  <si>
    <t xml:space="preserve">Artamonov Mikhail </t>
  </si>
  <si>
    <t xml:space="preserve">Hromadová Aneta Emma </t>
  </si>
  <si>
    <t>Šachy Štěpán</t>
  </si>
  <si>
    <t xml:space="preserve">Sboev Kirill </t>
  </si>
  <si>
    <t>Postupující z kvalifikačních turnajů</t>
  </si>
  <si>
    <t xml:space="preserve">Juhaňák Daniel </t>
  </si>
  <si>
    <t>Unichess</t>
  </si>
  <si>
    <t xml:space="preserve">Martirosyan David </t>
  </si>
  <si>
    <t xml:space="preserve">Tichý Tomáš </t>
  </si>
  <si>
    <t xml:space="preserve">Popov Roman </t>
  </si>
  <si>
    <t xml:space="preserve">Hrbek Jáchym </t>
  </si>
  <si>
    <t xml:space="preserve">Hrabě Kristián </t>
  </si>
  <si>
    <t>ŠK Praha-Smíchov</t>
  </si>
  <si>
    <t xml:space="preserve">Chon Jeremy </t>
  </si>
  <si>
    <t xml:space="preserve">Andrle Filip </t>
  </si>
  <si>
    <t xml:space="preserve">Švadlenka Dominik </t>
  </si>
  <si>
    <t xml:space="preserve">Melnikov Ivan </t>
  </si>
  <si>
    <t xml:space="preserve">Moura Smith Victor Marcos </t>
  </si>
  <si>
    <t>TJ Pankrác</t>
  </si>
  <si>
    <t xml:space="preserve">Pásek Josef </t>
  </si>
  <si>
    <t xml:space="preserve">Pokorný Vincent </t>
  </si>
  <si>
    <t xml:space="preserve">Dudarec Elias </t>
  </si>
  <si>
    <t>ŠK Sokol Vyšehrad</t>
  </si>
  <si>
    <t xml:space="preserve">Čajka Richard </t>
  </si>
  <si>
    <t xml:space="preserve">Souček Kryštof </t>
  </si>
  <si>
    <t>Postupující podle splněné VT a účasti ve vyšší soutěži</t>
  </si>
  <si>
    <t xml:space="preserve">Souček Jan </t>
  </si>
  <si>
    <t xml:space="preserve">Martinková Magdalena </t>
  </si>
  <si>
    <t>SK OAZA Praha</t>
  </si>
  <si>
    <t xml:space="preserve">Tesař Jakub </t>
  </si>
  <si>
    <t xml:space="preserve">Štogr Viktor </t>
  </si>
  <si>
    <t xml:space="preserve">Koršinskij Marek </t>
  </si>
  <si>
    <t>Neaktivní</t>
  </si>
  <si>
    <t xml:space="preserve">Hozda Max </t>
  </si>
  <si>
    <t>Šachový oddíl TJ DUKLA Praha</t>
  </si>
  <si>
    <t xml:space="preserve">Mach Petr </t>
  </si>
  <si>
    <t xml:space="preserve">Skýpala Ondřej </t>
  </si>
  <si>
    <t xml:space="preserve">Lhotská Anna </t>
  </si>
  <si>
    <t>KMž</t>
  </si>
  <si>
    <t xml:space="preserve">Přibyl Viktor </t>
  </si>
  <si>
    <t xml:space="preserve">Procházka Vojtěch </t>
  </si>
  <si>
    <t xml:space="preserve">Souček Petr </t>
  </si>
  <si>
    <t xml:space="preserve">Růžička Filip </t>
  </si>
  <si>
    <t xml:space="preserve">Ocelák Jakub </t>
  </si>
  <si>
    <t xml:space="preserve">Svačina Tobiáš </t>
  </si>
  <si>
    <t xml:space="preserve">Holub Adam </t>
  </si>
  <si>
    <t xml:space="preserve">Rousek Jan </t>
  </si>
  <si>
    <t xml:space="preserve">Mádle Robin </t>
  </si>
  <si>
    <t xml:space="preserve">Beneš Jáchym </t>
  </si>
  <si>
    <t xml:space="preserve">Koršinskij Nikolas </t>
  </si>
  <si>
    <t xml:space="preserve">Rous Dominik </t>
  </si>
  <si>
    <t xml:space="preserve">Matej Erik </t>
  </si>
  <si>
    <t>Mž</t>
  </si>
  <si>
    <t xml:space="preserve">Reljič Michael </t>
  </si>
  <si>
    <t xml:space="preserve">Martirosyan Ara </t>
  </si>
  <si>
    <t xml:space="preserve">Hrbek Tomáš </t>
  </si>
  <si>
    <t xml:space="preserve">Hejsek Lukáš </t>
  </si>
  <si>
    <t>Postupy</t>
  </si>
  <si>
    <t>Postupující z kvalifikačního turnaje</t>
  </si>
  <si>
    <t>Postupy do přeboru H18+H20</t>
  </si>
  <si>
    <t>FM</t>
  </si>
  <si>
    <t xml:space="preserve">Petr Jakub </t>
  </si>
  <si>
    <t xml:space="preserve">Haase Pavel </t>
  </si>
  <si>
    <t>CM</t>
  </si>
  <si>
    <t>KM</t>
  </si>
  <si>
    <t xml:space="preserve">Němcová Karin </t>
  </si>
  <si>
    <t xml:space="preserve">Přibylová Sofie </t>
  </si>
  <si>
    <t>WFM</t>
  </si>
  <si>
    <t xml:space="preserve">Bystrickiy Daniil </t>
  </si>
  <si>
    <t>Oprávnění účastníci z mladších kategorií</t>
  </si>
  <si>
    <t>A</t>
  </si>
  <si>
    <t>B</t>
  </si>
  <si>
    <t>C</t>
  </si>
  <si>
    <t>H18-H20</t>
  </si>
  <si>
    <t>Do  finále  Prahy  mají  přímý  postup  všichni  hráči,  kteří  se  zúčastnili  předcházejícího mistrovství Čech nebo mistrovství České republiky v kategoriích H10-H16.</t>
  </si>
  <si>
    <t xml:space="preserve">Martínek Denis </t>
  </si>
  <si>
    <t>Šachový klub Bohnice</t>
  </si>
  <si>
    <t xml:space="preserve">Svoboda Daniel </t>
  </si>
  <si>
    <t xml:space="preserve">Písař Tomáš </t>
  </si>
  <si>
    <t xml:space="preserve">Smíšek Robin </t>
  </si>
  <si>
    <t xml:space="preserve">Holub Petr </t>
  </si>
  <si>
    <t xml:space="preserve">Hrabě Vojtěch </t>
  </si>
  <si>
    <t xml:space="preserve">Davídek Zdeněk </t>
  </si>
  <si>
    <t xml:space="preserve">Perkner Vít </t>
  </si>
  <si>
    <t xml:space="preserve">Čížek Filip </t>
  </si>
  <si>
    <t xml:space="preserve">Hrabě Adam </t>
  </si>
  <si>
    <t xml:space="preserve">Kohout Filip </t>
  </si>
  <si>
    <t xml:space="preserve">Gacho Ondřej </t>
  </si>
  <si>
    <t xml:space="preserve">Mach David </t>
  </si>
  <si>
    <t xml:space="preserve">Khoury Emir Nabil </t>
  </si>
  <si>
    <t xml:space="preserve">Malý Jiří </t>
  </si>
  <si>
    <t xml:space="preserve">Prachař Václav </t>
  </si>
  <si>
    <t xml:space="preserve">Hoang Mính Khán Jan </t>
  </si>
  <si>
    <t xml:space="preserve">Remizov Artem </t>
  </si>
  <si>
    <t>Šachový klub Viktoria Žižkov</t>
  </si>
  <si>
    <t xml:space="preserve">Gao Tianle </t>
  </si>
  <si>
    <t xml:space="preserve">Štor Jakub </t>
  </si>
  <si>
    <t xml:space="preserve">Koenigsmark Benjamin </t>
  </si>
  <si>
    <t>D18</t>
  </si>
  <si>
    <t>D20</t>
  </si>
  <si>
    <t>D10-16</t>
  </si>
  <si>
    <t>všechny</t>
  </si>
  <si>
    <t>Počet</t>
  </si>
  <si>
    <t>https://www.chess.cz/mistrovske-souteze/souteze-mladeze/</t>
  </si>
  <si>
    <t>Další hráči postupují podle splněné VT a z kvalifikačních turnajů.</t>
  </si>
  <si>
    <t>Informace ŠSČR o postupech:</t>
  </si>
  <si>
    <t xml:space="preserve">Rendl Luboš </t>
  </si>
  <si>
    <t xml:space="preserve">Borovička Miroslav </t>
  </si>
  <si>
    <t>Vyznačeny jsou postupy do vyšších soutěží (pp) a postup z kvalifikačních turnajů (Postup z)</t>
  </si>
  <si>
    <t>ano</t>
  </si>
  <si>
    <t xml:space="preserve">Sadil Antonín </t>
  </si>
  <si>
    <t>Termín:</t>
  </si>
  <si>
    <t>Místo:</t>
  </si>
  <si>
    <t>Řídící ​orgán:​</t>
  </si>
  <si>
    <t>Kontakt: Pavel Kopta, koptap@seznam.cz</t>
  </si>
  <si>
    <t>Ředitel turnaje:</t>
  </si>
  <si>
    <t>Pavel Kopta</t>
  </si>
  <si>
    <t>Rozhodčí:</t>
  </si>
  <si>
    <t>Kategorie:</t>
  </si>
  <si>
    <t>Systém:</t>
  </si>
  <si>
    <t>6 samostatných turnajů.</t>
  </si>
  <si>
    <t>A) Junioři, kategorie H18 a H20</t>
  </si>
  <si>
    <t>B) Kategorie H16</t>
  </si>
  <si>
    <t>C) Kategorie H14</t>
  </si>
  <si>
    <t>D) Kategorie H12</t>
  </si>
  <si>
    <t>E) Kategorie H10</t>
  </si>
  <si>
    <t>F) Dívky, kategorie D10-D20</t>
  </si>
  <si>
    <t>Hraje se podle Pravidel FIDE pro vážný šach a podle Soutěžního řádu ŠSČR</t>
  </si>
  <si>
    <t>Právo ​účasti​:</t>
  </si>
  <si>
    <t>b) Do kategorií chlapců postupují hráči, kteří se předem kvalifikovali:</t>
  </si>
  <si>
    <t>b2) Zúčastnili se vyšší soutěže (mistrovství Čech 2019, polofinále juniorů 2019 nebo mistrovství ČR 2020)</t>
  </si>
  <si>
    <t>Přihlášky:</t>
  </si>
  <si>
    <t>Startovné:</t>
  </si>
  <si>
    <t>Časový harmonogram:</t>
  </si>
  <si>
    <t>Tempo hry:</t>
  </si>
  <si>
    <t>Materiál:</t>
  </si>
  <si>
    <t>Zajistí pořadatel.</t>
  </si>
  <si>
    <t>Ceny:</t>
  </si>
  <si>
    <t>Stravování:</t>
  </si>
  <si>
    <t xml:space="preserve">GDPR:                        </t>
  </si>
  <si>
    <t>Přihlášením do turnaje účastník (u účastníka mladšího 15 let - zákonný zástupce) dává souhlas se zpracováním osobních dat nutných pro zápočet turnajů na LOK a další prezentaci výsledků.  Taktéž dává souhlas s pořizováním jeho fotografií, jejich uchování a prezentaci pro potřeby pořadatelů a jejich sponzorů.</t>
  </si>
  <si>
    <t>https://www.chess.cz/mistrovske-souteze/souteze-mladeze/mistrovstvi-cech-8-10-let/</t>
  </si>
  <si>
    <t>https://www.chess.cz/mistrovske-souteze/souteze-mladeze/mistrovstvi-cech-do-16-let/</t>
  </si>
  <si>
    <t>https://www.chess.cz/mistrovske-souteze/souteze-mladeze/polofinale-mcr-junioru-a-dorostencu/</t>
  </si>
  <si>
    <t>Poř.</t>
  </si>
  <si>
    <t>St.č.</t>
  </si>
  <si>
    <t>FED</t>
  </si>
  <si>
    <t>Rtg</t>
  </si>
  <si>
    <t>Klub/Místo</t>
  </si>
  <si>
    <t xml:space="preserve">Body </t>
  </si>
  <si>
    <t>PH 1</t>
  </si>
  <si>
    <t>PH 2</t>
  </si>
  <si>
    <t>PH 3</t>
  </si>
  <si>
    <t xml:space="preserve">Přehled postupujících z PŠS </t>
  </si>
  <si>
    <t>Postupy do vyšší soutěže</t>
  </si>
  <si>
    <t>Mistrovství Čech 8-10 let</t>
  </si>
  <si>
    <t>Mistrovství Čech do 16 let</t>
  </si>
  <si>
    <t>Polofinále MČR juniorů a dorostenců</t>
  </si>
  <si>
    <t>Přímo postupující do vyšších soutěží stanovuje KM ŠSČR</t>
  </si>
  <si>
    <t>Přímé postupy do vyšších soutěží</t>
  </si>
  <si>
    <t>Vybraní hráči postupují bez ohledu na účeat nebo umístění v přeboru Prahy.</t>
  </si>
  <si>
    <t>Počty postupujích stanovuje KM ŠSČR</t>
  </si>
  <si>
    <t>Po kvalifikačním turnaji 19.6.2021</t>
  </si>
  <si>
    <t xml:space="preserve">Šulc Jakub </t>
  </si>
  <si>
    <t xml:space="preserve">Pecka Jan </t>
  </si>
  <si>
    <t xml:space="preserve">Marková Karolína </t>
  </si>
  <si>
    <t xml:space="preserve">Veny Jaume </t>
  </si>
  <si>
    <t>Postup z kvalifikace</t>
  </si>
  <si>
    <t>3.-5.9.2021</t>
  </si>
  <si>
    <t>Bude doplněno.</t>
  </si>
  <si>
    <t>H10 a D10: chlapci a dívky nar. 2012 a mladší</t>
  </si>
  <si>
    <t>H12 a D12: chlapci a dívky nar. 2010 a mladší</t>
  </si>
  <si>
    <t>H14 a D14: chlapci a dívky nar. 2008 a mladší</t>
  </si>
  <si>
    <t>H16 a D16: chlapci a dívky nar. 2006 a mladší</t>
  </si>
  <si>
    <t>H18 a D18: chlapci a dívky nar. 2004 a mladší</t>
  </si>
  <si>
    <t>H20 a D20: chlapci a dívky nar. 2002 a mladší</t>
  </si>
  <si>
    <t>Ročníky narození pro jednotlivé kategorie jsou stanoveny tak, aby se postupující hráči mohli zúčastnit vyšších soutěží v těchto kategoriích, které se hrají na podzim (Mistrovství Čech) a v následujícím roce (Mistrovství České republiky a mistrovství Evropy a světa).</t>
  </si>
  <si>
    <t>Samostatné turnaje podle věkových kategorií. Všechny dívky hrají turnaj F a kategorie H18 a H20 je sloučena do jednoho turnaje A. Systém jednotlivých turnajů bude určen podle počtu přihlášených.</t>
  </si>
  <si>
    <t>Chlapci a dívky nar. 2002 a mladší registrovaní v Pražském šachovém svazu.</t>
  </si>
  <si>
    <t>a) Všechny dívky mají právo startu v turnaji dívek (D10-D20)</t>
  </si>
  <si>
    <t>b1) Splnili požadovanou nebo vyšší VT podle příslušné kategorie (H10: 4.VT, H12: 3.VT, H14: 2.VT, H16: 2.VT, H18: 1.VT, H20: 1.VT)</t>
  </si>
  <si>
    <t>b3) Postupující z Přeboru Prahy mládeže v rapid šachu.</t>
  </si>
  <si>
    <t>Všechny dívky v kategoriích D10-D16 postupují na mistrovství Čech.</t>
  </si>
  <si>
    <t>Vítězky kategorií D18 a D20 postupují do mistrovství ČR.</t>
  </si>
  <si>
    <t>Poháry a medaile pro tři nejvýše umístěné hráče v jednotlivých kategoriích zajistí Pražský šachový svaz.</t>
  </si>
  <si>
    <t>Protiepidemická opatření:</t>
  </si>
  <si>
    <t xml:space="preserve">Vodenka Matouš </t>
  </si>
  <si>
    <t xml:space="preserve">Boboras Štěpán </t>
  </si>
  <si>
    <t xml:space="preserve">Dundr Jáchym </t>
  </si>
  <si>
    <t xml:space="preserve">Verner Matěj </t>
  </si>
  <si>
    <t xml:space="preserve">Lukáš Antonín </t>
  </si>
  <si>
    <t xml:space="preserve">Czerný Kristian </t>
  </si>
  <si>
    <t xml:space="preserve">Lébl Martin </t>
  </si>
  <si>
    <t xml:space="preserve">Šmejkal Denis </t>
  </si>
  <si>
    <t xml:space="preserve">Dubský Tomáš </t>
  </si>
  <si>
    <t xml:space="preserve">Čeněk Matyáš </t>
  </si>
  <si>
    <t xml:space="preserve">Willis Max </t>
  </si>
  <si>
    <t>Pogorelskiy Boris</t>
  </si>
  <si>
    <t xml:space="preserve">Černý Rodan </t>
  </si>
  <si>
    <t xml:space="preserve">Mohr Matyáš </t>
  </si>
  <si>
    <t xml:space="preserve">Shako Maxim </t>
  </si>
  <si>
    <t xml:space="preserve">Slonek Richard </t>
  </si>
  <si>
    <t>Školoud Natanael</t>
  </si>
  <si>
    <t>Školoud Josef</t>
  </si>
  <si>
    <t>Bukovskij Dmitri</t>
  </si>
  <si>
    <t xml:space="preserve">Holub Jan </t>
  </si>
  <si>
    <t xml:space="preserve">Zábranský Jakub </t>
  </si>
  <si>
    <t>Všechny dívky automaticky postupují do finále kategorií D10-D20. A podle věku také do MČR D8 až D16.</t>
  </si>
  <si>
    <t>Účastníci finále Prahy musí být registrováni v některém klubu PŠS pro rok 2021.</t>
  </si>
  <si>
    <t>https://www.chess.cz/hraci-vyhledavani/</t>
  </si>
  <si>
    <t>Seznam všech postupujících do finále Prahy 2021</t>
  </si>
  <si>
    <t>Postup do vyšší soutěže</t>
  </si>
  <si>
    <t>Oprávnění do přeboru Prahy</t>
  </si>
  <si>
    <t>Pořadatel má právo přijmout další hráče k dosudění turnajů nebo k dorovnání počtu.</t>
  </si>
  <si>
    <t>Finále Prahy i hráči, kteří mají zajištěn postup do vyšší soutěže své kategorie (mistrovství Čech, mistrovství ČR nebo polofinále juniorů). O tento postup přitom nepřicházejí.</t>
  </si>
  <si>
    <t>Pro hráče nižších VT je kvalifikační turnaj v rapid šachu v termínu březen-duben. Do finále Prahy postpuje 5 za každý ročník narození..</t>
  </si>
  <si>
    <t>Počty postupujících do vyšších soutěží</t>
  </si>
  <si>
    <t>Kontakt: Komise mládeže Pražského šachového svazu, Pavel Kopta, koptap@seznam.cz</t>
  </si>
  <si>
    <t>Minimální VT pro postup do finále Prahy.</t>
  </si>
  <si>
    <t>kat.</t>
  </si>
  <si>
    <t>Kat.</t>
  </si>
  <si>
    <t>Celkový počet oprávněných</t>
  </si>
  <si>
    <t>z toho přímí postupující</t>
  </si>
  <si>
    <t>krajští přeborníci</t>
  </si>
  <si>
    <t>divoké karty (KM a pořadatel)</t>
  </si>
  <si>
    <t>na kraje zbývá</t>
  </si>
  <si>
    <t>Kód</t>
  </si>
  <si>
    <t>Zkr kraje</t>
  </si>
  <si>
    <t>Název kraje</t>
  </si>
  <si>
    <t>RokNar</t>
  </si>
  <si>
    <t>Poměr</t>
  </si>
  <si>
    <t>Celkem</t>
  </si>
  <si>
    <t>07 a ml. r.16</t>
  </si>
  <si>
    <t>08 a ml. r.17</t>
  </si>
  <si>
    <t>09 a ml. r.18</t>
  </si>
  <si>
    <t>PŠS</t>
  </si>
  <si>
    <t>Praha</t>
  </si>
  <si>
    <t>12 a mladší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</si>
  <si>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</si>
  <si>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</si>
  <si>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</si>
  <si>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</si>
  <si>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</si>
  <si>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</si>
  <si>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</si>
  <si>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</si>
  <si>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</si>
  <si>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</si>
  <si>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</si>
  <si>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</si>
  <si>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</si>
  <si>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</si>
  <si>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</si>
  <si>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</si>
  <si>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součet</t>
  </si>
  <si>
    <t>Kategorie H10</t>
  </si>
  <si>
    <t>Kategorie H12</t>
  </si>
  <si>
    <t>05+06 r.16</t>
  </si>
  <si>
    <t>06+07 r.17</t>
  </si>
  <si>
    <t>07+08 r.18</t>
  </si>
  <si>
    <t>10+11</t>
  </si>
  <si>
    <t>Kategorie H14</t>
  </si>
  <si>
    <t>03+04 r.16</t>
  </si>
  <si>
    <t>04+05 r.17</t>
  </si>
  <si>
    <t>05+06 r.18</t>
  </si>
  <si>
    <t>08+09</t>
  </si>
  <si>
    <t>Kategorie H16</t>
  </si>
  <si>
    <t>01+02 r.16</t>
  </si>
  <si>
    <t>02+03 r.17</t>
  </si>
  <si>
    <t>03+04 r.18</t>
  </si>
  <si>
    <t>06+07</t>
  </si>
  <si>
    <t>Přebor Prahy H10 - výsledky</t>
  </si>
  <si>
    <t>Přebor Prahy H12 - výsledky</t>
  </si>
  <si>
    <t>Přebor Prahy H14 - výsledky</t>
  </si>
  <si>
    <t>Přebor Prahy H16 - výsledky</t>
  </si>
  <si>
    <t>Přebor Prahy H18 a H20 - výsledky</t>
  </si>
  <si>
    <t>Přebor Prahy D10-20 - výsledky</t>
  </si>
  <si>
    <t>1 Frantsev Iegor ŠK Česká Lípa 2012 MČech 2019 H8</t>
  </si>
  <si>
    <t>2 Hrdlička Tomáš ŠS Železné Hory 2012 MČech 2019 H8</t>
  </si>
  <si>
    <t>3 Hokr Matyáš ŠO Hraničář Horní Stropnice 2012 MČech 2019 H8</t>
  </si>
  <si>
    <t>4 Bára Jan ŠK Dopravní podnik Praha 2012 MČR 2021 H10</t>
  </si>
  <si>
    <t>5 Zrůst Lukáš ŠK Spartak Chodov 2012 MČR 2021 H10</t>
  </si>
  <si>
    <t>6 Artamonov Mikhail Unichess 2012 MČR 2021 H10</t>
  </si>
  <si>
    <t>7 Boháč Jan Šachový spolek Železné hory 2012 MČR 2021 H10</t>
  </si>
  <si>
    <t>8 Kroulík Štěpán Region Panda, z.s. 2013 MČR 2021 H10</t>
  </si>
  <si>
    <t>9 1. místo - bude teprve odehráno MČR 2021 H8</t>
  </si>
  <si>
    <t>10 2. místo - bude teprve odehráno MČR 2021 H8</t>
  </si>
  <si>
    <t>11 3. místo - bude teprve odehráno MČR 2021 H8</t>
  </si>
  <si>
    <t>1 Němec Jáchym Klub šachistů Říčany 1925 2008 MČech 2019 H16</t>
  </si>
  <si>
    <t>2 Procházka Vojtěch Unichess 2006 MČech 2019 H14</t>
  </si>
  <si>
    <t>3 Stoček Martin 2222 ŠK Polabiny, z.s. 2006 MČech 2019 H14</t>
  </si>
  <si>
    <t>4 Václavík Jan ŠK Teplice 2006 MČech 2019 H14</t>
  </si>
  <si>
    <t>5 Beneš Jáchym TJ Kobylisy 2006 MČech 2019 H14</t>
  </si>
  <si>
    <t>6 Hlavina Matouš ŠK Sokol Klatovy 2006 MČR 2021 H16</t>
  </si>
  <si>
    <t>7 Hák David ŠACHklub Tábor z.s. 2006 MČR 2021 H16</t>
  </si>
  <si>
    <t>8 Souček Petr Unichess 2006 MČR 2021 H16</t>
  </si>
  <si>
    <t>9 Šmolík Jáchym Klub šachistů Říčany 1925 2007 MČR 2021 H14</t>
  </si>
  <si>
    <t>10 Vilímek Vít ŠK Líně 2007 MČR 2021 H14</t>
  </si>
  <si>
    <t>11 Winter Ondřej ŠŠPM Lipky HK 2007 MČR 2021 H14</t>
  </si>
  <si>
    <t>12 Janouš Marek ŠK 64 Plzeň 2007 MČR 2021 H14</t>
  </si>
  <si>
    <t>13 Dolenský Filip ŠK Spartak Ústí nad Labem 2007 MČR 2021 H14</t>
  </si>
  <si>
    <t>14 Bezděk Tomáš TJ KRALUPY, z.s. 2007 MČR 2021 H14</t>
  </si>
  <si>
    <t>15 Seidl Jan TJ KRALUPY, z.s. 2007 MČR 2021 H14</t>
  </si>
  <si>
    <t>16 Werner Hong Quan Dan ŠK Spartak Ústí nad Labem 2007 MČR 2021 H14</t>
  </si>
  <si>
    <t>17 Šimůnek Jakub Šimon Šachová akademie VŠTE, z.s. 2007 MČR 2021 H14</t>
  </si>
  <si>
    <t>18 Mrkvan František ŠK Spartak Ústí nad Labem 2007 MČR 2021 H14</t>
  </si>
  <si>
    <t>Turnaje C, D, E a F: Hotel Oáza, Jeremenkova 106, 140 00 Praha 4</t>
  </si>
  <si>
    <t>https://mapy.cz/zakladni?x=14.4352448&amp;y=50.0437021&amp;z=17&amp;source=firm&amp;id=590566</t>
  </si>
  <si>
    <t>Turnaje A a B: Sokolovna TJ Kobylisy, U školské zahrady 430/9, 182 00  Praha</t>
  </si>
  <si>
    <t>https://mapy.cz/zakladni?x=14.4606800&amp;y=50.1236069&amp;z=17&amp;source=firm&amp;id=404436</t>
  </si>
  <si>
    <t>Pražský šachový ​svaz, Komise ​mládeže, web: ​http://prazskysach.cz​</t>
  </si>
  <si>
    <t>Pořadatelé:</t>
  </si>
  <si>
    <t>Šachový oddíl SK OAZA Praha a šachový oddíl TJ Kobylisy</t>
  </si>
  <si>
    <r>
      <t xml:space="preserve">c) </t>
    </r>
    <r>
      <rPr>
        <sz val="11"/>
        <color rgb="FFFF0000"/>
        <rFont val="Calibri"/>
        <family val="2"/>
        <charset val="238"/>
        <scheme val="minor"/>
      </rPr>
      <t xml:space="preserve">Do turnajů se mohou hlásit i další hráči. O jejich přijetí rozhodne KM PŠS s přihlédnutím k jejich VT a ELO. </t>
    </r>
  </si>
  <si>
    <t>Hráčům, kteří mají ve své kategorii zajištěn postup do vyšší soutěže, doporučujeme účast v turnaji A) Junioři.</t>
  </si>
  <si>
    <t>Seznam oprávněných účastníků: http://prazskysach.cz/mladez/jednotlivci/</t>
  </si>
  <si>
    <t>Nejpozději do 30.8.2021 vyplňte formulář: https://forms.office.com/r/7nrRuPMD85</t>
  </si>
  <si>
    <t>Startovní listiny: http://chess-results.com/tnr574603.aspx?lan=5&amp;art=0&amp;turdet=YES</t>
  </si>
  <si>
    <t>100,-Kč za hráče, způsob platby bude oznámen po přijetí do příslušného turnaje.</t>
  </si>
  <si>
    <t>Pátek 3.9. 14:00 1. kolo, 17:00 2. kolo</t>
  </si>
  <si>
    <t>Sobota 4.9. 9:00 3. kolo, 12:45 4. kolo, 15:30 5. kolo</t>
  </si>
  <si>
    <t>Neděle 5.9. 9:00 6. kolo, 12:45 7. kolo, 15:30 vyhlášení výsledků</t>
  </si>
  <si>
    <r>
      <t xml:space="preserve">Ve všech kategoriích </t>
    </r>
    <r>
      <rPr>
        <sz val="11"/>
        <color rgb="FFFF0000"/>
        <rFont val="Calibri"/>
        <family val="2"/>
        <charset val="238"/>
        <scheme val="minor"/>
      </rPr>
      <t>2x45 minut + 30 sekund/tah</t>
    </r>
    <r>
      <rPr>
        <sz val="11"/>
        <color rgb="FF000000"/>
        <rFont val="Calibri"/>
        <family val="2"/>
        <charset val="238"/>
        <scheme val="minor"/>
      </rPr>
      <t>, povinný zápis partie.</t>
    </r>
  </si>
  <si>
    <r>
      <t xml:space="preserve">Z turnaje A) Junioři postoupí 4 hráči do polofinále ČR juniorů (z nich musí nejméně 2 odpovídat mladší kategorii H18, tedy nar. </t>
    </r>
    <r>
      <rPr>
        <sz val="11"/>
        <color rgb="FFFF0000"/>
        <rFont val="Calibri"/>
        <family val="2"/>
        <charset val="238"/>
        <scheme val="minor"/>
      </rPr>
      <t>2004</t>
    </r>
    <r>
      <rPr>
        <sz val="11"/>
        <color rgb="FF000000"/>
        <rFont val="Calibri"/>
        <family val="2"/>
        <charset val="238"/>
        <scheme val="minor"/>
      </rPr>
      <t xml:space="preserve"> a mladší)</t>
    </r>
  </si>
  <si>
    <r>
      <t xml:space="preserve">Počty postupujících v dalších kategoriích: </t>
    </r>
    <r>
      <rPr>
        <sz val="11"/>
        <color rgb="FFFF0000"/>
        <rFont val="Calibri"/>
        <family val="2"/>
        <charset val="238"/>
        <scheme val="minor"/>
      </rPr>
      <t>H10: 4, H12: 4, H14: 5, H16: 5</t>
    </r>
  </si>
  <si>
    <t>Přímo postupující:</t>
  </si>
  <si>
    <t>D20: Němcová Karin</t>
  </si>
  <si>
    <t>H20:</t>
  </si>
  <si>
    <t>H18: Mach Petr, Skýpala Ondřej, Souček Petr</t>
  </si>
  <si>
    <t>H16: Procházka Vojtěch, Beneš Jáchym, Souček Petr</t>
  </si>
  <si>
    <t>H14: Tesař Jakub, Souček Jan, Juhaňák Daniel, Andrle Filip, Tichý Tomáš</t>
  </si>
  <si>
    <t>H12: Melnikov Ivan, Popov Roman, Martirosyan David, Chon Jeremy, Švadlenka Dominik, Chernyy Andrey, Švadlenka Michal, Malý Jiří</t>
  </si>
  <si>
    <t>H10: Bára Jan, Artamonov Mikhail</t>
  </si>
  <si>
    <t xml:space="preserve">Pořadatel nebude zajišťovat občerstvení. </t>
  </si>
  <si>
    <t>Při prezentaci bude od každého účastníka turnaje vybráno čestné prohlášení o absolvování testu na SARS-CoV-2, prodělání nemoci nebo očkování.</t>
  </si>
  <si>
    <t>Hráči a rozhodčí nemusí mít roušky.</t>
  </si>
  <si>
    <t xml:space="preserve">Vstup doprovodu a diváků do hracích místností bude omezen. </t>
  </si>
  <si>
    <t>Další opatření mohou být doplněna podle aktuální situace.</t>
  </si>
  <si>
    <t>Výsledky:</t>
  </si>
  <si>
    <t>http://chess-results.com/tnr574603.aspx?lan=5&amp;art=0&amp;turdet=YES</t>
  </si>
  <si>
    <t>http://prazskysach.cz/mladez/jednotlivci/</t>
  </si>
  <si>
    <t>Přebor​ ​Prahy​ ​mládeže ​pro​ ​rok​ 2021 - finálový turnaj</t>
  </si>
  <si>
    <t>1 Day Tobiáš Klub šachistů Říčany 1925 2008 MČech 2019 H12</t>
  </si>
  <si>
    <t>2 Tesař Jakub Unichess 2008 MČech 2019 H12</t>
  </si>
  <si>
    <t>3 Sedmihradský Tomáš ŠK Spartak Čelákovice 2008 MČech 2019 H12</t>
  </si>
  <si>
    <t>4 Levitner Matěj Šachový klub Lípa, z.s 2008 MČech 2019 H12</t>
  </si>
  <si>
    <t>5 Bárta David Šachová akademie VŠTE, z.s. 2008 MČech 2019 H12</t>
  </si>
  <si>
    <t>6 Němec Jáchym Klub šachistů Říčany 1925 2008 MČR 2020 H12</t>
  </si>
  <si>
    <t>7 Brožka Karel 2222 ŠK Polabiny, z.s. 2008 MČR 2021 H14</t>
  </si>
  <si>
    <t>8 Pražák Daniel Šachová akademie VŠTE, z.s. 2008 MČR 2021 H14</t>
  </si>
  <si>
    <t>9 Pressler Tobias Klub šachistů Říčany 1925 2008 MČR 2021 H14</t>
  </si>
  <si>
    <t>10 Souček Jan Šachy Štěpán 2008 MČR 2021 H14</t>
  </si>
  <si>
    <t>11 Zelba Lukáš Šachový klub Lípa, z.s. 2009 MČR 2021 H12</t>
  </si>
  <si>
    <t>12 Veverka Vladimír ŠK Teplice 2009 MČR 2021 H12</t>
  </si>
  <si>
    <t>13 Juhaňák Daniel Unichess 2009 MČR 2021 H12</t>
  </si>
  <si>
    <t>14 Dušánek Michal Region Panda, z.s. 2009 MČR 2021 H12</t>
  </si>
  <si>
    <t>15 Síleš Jan Klub šachistů Říčany 1925 2009 MČR 2021 H12</t>
  </si>
  <si>
    <t>16 Andrle Filip TJ Kobylisy 2009 MČR 2021 H12</t>
  </si>
  <si>
    <t>17 Garabik Marek Šachová akademie VŠTE, z.s. 2009 MČR 2021 H12</t>
  </si>
  <si>
    <t>18 Vlček Vojtěch ŠŠPM Lipky HK 2009 MČR 2021 H12</t>
  </si>
  <si>
    <t>19 Tichý Tomáš TJ Bohemians Praha 2009 MČR 2021 H12</t>
  </si>
  <si>
    <t>1 Gorej Vojtěch SK Děčín 2010 MČech 2019 H10</t>
  </si>
  <si>
    <t>2 Melnikov Ivan TJ Bohemians Praha 2010 MČech 2019 H10</t>
  </si>
  <si>
    <t>3 Stefaniv Vladysla ŠK JOLY Lysá nad Labem, z.s. 2010 MČR 2020 H10</t>
  </si>
  <si>
    <t>4 Roubal Matyáš ŠK Sokol Klatovy 2010 MČR 2021 H12</t>
  </si>
  <si>
    <t>5 Popov Roman SK OAZA Praha 2010 MČR 2021 H12</t>
  </si>
  <si>
    <t>6 Váňa Jan ŠK Tachov 2010 MČR 2021 H12</t>
  </si>
  <si>
    <t>7 Martirosyan David ŠK Dopravní podnik Praha 2010 MČR 2021 H12</t>
  </si>
  <si>
    <t>8 Chon Jeremy TJ Bohemians Praha 2010 MČR 2021 H12</t>
  </si>
  <si>
    <t>9 Starý Vojtěch 2222 ŠK Polabiny, z.s. 2010 MČR 2021 H12</t>
  </si>
  <si>
    <t>10 Bělaška Václav TJ Desko Liberec 2010 MČR 2021 H12</t>
  </si>
  <si>
    <t>11 Švadlenka Dominik TJ Kobylisy 2010 MČR 2021 H12</t>
  </si>
  <si>
    <t>12 Krautschneider Daniel Jan Region Panda, z.s. 2010 MČR 2021 H12</t>
  </si>
  <si>
    <t>13 Bělaška Adam TJ Desko Liberec 2010 MČR 2021 H12</t>
  </si>
  <si>
    <t>14 Tejnor Martin ŠACHklub Písek 2011 MČech 2019 H10</t>
  </si>
  <si>
    <t>15 Ausperger Vít TJ Desko Liberec 2011 MČech 2019 H10</t>
  </si>
  <si>
    <t>16 Bouška Jiří ŠO Hlinsko 2011 MČR 2020 H10</t>
  </si>
  <si>
    <t>17 Chernyy Andrey ŠK Aurora - šachová škola A. Karpova 2011 MČR 2020 H10</t>
  </si>
  <si>
    <t>18 Mikulka Martin Michael ŠK Spartak Ústí nad Labem 2011 MČR 2021 H10</t>
  </si>
  <si>
    <t>19 Mík Tomáš Region Panda, z.s. 2011 MČR 2021 H10</t>
  </si>
  <si>
    <t>20 Švadlenka Michal TJ Kobylisy 2011 MČR 2021 H10</t>
  </si>
  <si>
    <t>21 Malý Jiří Unichess 2011 MČR 2021 H10</t>
  </si>
  <si>
    <t>22 Kroulík Václav Region Panda, z.s. 2011 MČR 2021 H10</t>
  </si>
  <si>
    <t>23 Ocelák Lukáš ŠK JOLY Lysá nad Labem, z.s. 2011 MČR 2021 H10</t>
  </si>
  <si>
    <t>24 Veverka Max Sokol Tábor 2011 MČR 2021 H10</t>
  </si>
  <si>
    <t>25 Seidl Václav Šachový klub Rapid Pardubice, z.s. 2011 MČR 2021 H10</t>
  </si>
  <si>
    <t>Č Jméno Oddíl Nar. Postup</t>
  </si>
  <si>
    <t>Č. Jméno Oddíl Nar. Postup</t>
  </si>
  <si>
    <t xml:space="preserve">Filip Damian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</si>
</sst>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1"/>
    </font>
    <font>
      <sz val="11"/>
      <color rgb="FFFF0000"/>
      <name val="Calibri"/>
      <family val="2"/>
      <charset val="238"/>
    </font>
    <font>
      <b/>
      <sz val="1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3" xfId="0" applyFont="1" applyBorder="1"/>
    <xf numFmtId="0" fontId="14" fillId="0" borderId="5" xfId="0" applyFont="1" applyBorder="1"/>
    <xf numFmtId="0" fontId="0" fillId="0" borderId="6" xfId="0" applyFont="1" applyBorder="1" applyAlignment="1">
      <alignment horizontal="center"/>
    </xf>
    <xf numFmtId="0" fontId="14" fillId="0" borderId="0" xfId="0" applyFont="1" applyFill="1" applyBorder="1"/>
    <xf numFmtId="0" fontId="14" fillId="0" borderId="5" xfId="0" applyFont="1" applyFill="1" applyBorder="1"/>
    <xf numFmtId="0" fontId="2" fillId="0" borderId="5" xfId="0" applyFont="1" applyBorder="1"/>
    <xf numFmtId="0" fontId="0" fillId="0" borderId="0" xfId="0" applyBorder="1" applyAlignment="1">
      <alignment horizontal="center"/>
    </xf>
    <xf numFmtId="0" fontId="2" fillId="0" borderId="7" xfId="0" applyFont="1" applyBorder="1"/>
    <xf numFmtId="0" fontId="0" fillId="0" borderId="9" xfId="0" applyBorder="1" applyAlignment="1">
      <alignment horizontal="center"/>
    </xf>
    <xf numFmtId="0" fontId="15" fillId="0" borderId="0" xfId="0" applyFont="1"/>
    <xf numFmtId="0" fontId="3" fillId="0" borderId="0" xfId="1"/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14" fillId="0" borderId="10" xfId="0" applyFont="1" applyBorder="1"/>
    <xf numFmtId="0" fontId="0" fillId="0" borderId="12" xfId="0" applyFont="1" applyBorder="1"/>
    <xf numFmtId="0" fontId="19" fillId="0" borderId="17" xfId="0" applyFont="1" applyBorder="1" applyAlignment="1">
      <alignment horizontal="center"/>
    </xf>
    <xf numFmtId="0" fontId="19" fillId="0" borderId="17" xfId="0" applyFont="1" applyBorder="1"/>
    <xf numFmtId="0" fontId="19" fillId="0" borderId="17" xfId="0" applyFont="1" applyBorder="1" applyAlignment="1">
      <alignment horizontal="right"/>
    </xf>
    <xf numFmtId="0" fontId="18" fillId="0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/>
    </xf>
    <xf numFmtId="0" fontId="19" fillId="0" borderId="17" xfId="0" applyFont="1" applyFill="1" applyBorder="1"/>
    <xf numFmtId="0" fontId="19" fillId="0" borderId="17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0" fillId="0" borderId="0" xfId="0" applyFont="1"/>
    <xf numFmtId="0" fontId="19" fillId="0" borderId="19" xfId="0" applyFont="1" applyFill="1" applyBorder="1" applyAlignment="1">
      <alignment horizontal="center"/>
    </xf>
    <xf numFmtId="0" fontId="19" fillId="0" borderId="19" xfId="0" applyFont="1" applyFill="1" applyBorder="1"/>
    <xf numFmtId="0" fontId="19" fillId="0" borderId="19" xfId="0" applyFont="1" applyFill="1" applyBorder="1" applyAlignment="1">
      <alignment horizontal="right"/>
    </xf>
    <xf numFmtId="0" fontId="20" fillId="0" borderId="2" xfId="0" applyFont="1" applyBorder="1"/>
    <xf numFmtId="0" fontId="19" fillId="0" borderId="18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0" fontId="19" fillId="0" borderId="2" xfId="0" applyFont="1" applyFill="1" applyBorder="1"/>
    <xf numFmtId="0" fontId="19" fillId="0" borderId="2" xfId="0" applyFont="1" applyFill="1" applyBorder="1" applyAlignment="1">
      <alignment horizontal="right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horizontal="center" vertical="center"/>
    </xf>
    <xf numFmtId="0" fontId="19" fillId="0" borderId="18" xfId="0" applyFont="1" applyBorder="1"/>
    <xf numFmtId="0" fontId="0" fillId="0" borderId="0" xfId="0" applyFont="1"/>
    <xf numFmtId="0" fontId="20" fillId="0" borderId="1" xfId="0" applyFont="1" applyBorder="1"/>
    <xf numFmtId="0" fontId="19" fillId="0" borderId="19" xfId="0" applyFont="1" applyBorder="1"/>
    <xf numFmtId="0" fontId="19" fillId="0" borderId="2" xfId="0" applyFont="1" applyBorder="1"/>
    <xf numFmtId="0" fontId="21" fillId="0" borderId="0" xfId="0" applyFont="1"/>
    <xf numFmtId="0" fontId="22" fillId="0" borderId="0" xfId="0" applyFont="1"/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14" fontId="0" fillId="0" borderId="0" xfId="0" applyNumberFormat="1"/>
    <xf numFmtId="17" fontId="0" fillId="0" borderId="0" xfId="0" applyNumberFormat="1"/>
    <xf numFmtId="0" fontId="25" fillId="0" borderId="13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3" fillId="0" borderId="6" xfId="1" applyBorder="1" applyAlignment="1">
      <alignment horizontal="justify" vertical="center" wrapText="1"/>
    </xf>
    <xf numFmtId="0" fontId="25" fillId="0" borderId="8" xfId="0" applyFont="1" applyBorder="1" applyAlignment="1">
      <alignment horizontal="justify" vertical="center" wrapText="1"/>
    </xf>
    <xf numFmtId="0" fontId="25" fillId="0" borderId="6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3" fillId="0" borderId="8" xfId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3" fillId="0" borderId="0" xfId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4" fillId="0" borderId="21" xfId="0" applyFont="1" applyFill="1" applyBorder="1"/>
    <xf numFmtId="0" fontId="0" fillId="0" borderId="22" xfId="0" applyBorder="1"/>
    <xf numFmtId="0" fontId="0" fillId="0" borderId="0" xfId="0" applyAlignment="1">
      <alignment horizontal="left" wrapText="1"/>
    </xf>
    <xf numFmtId="0" fontId="27" fillId="0" borderId="0" xfId="0" applyFont="1"/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0" borderId="0" xfId="0" applyFont="1" applyAlignment="1">
      <alignment horizontal="right"/>
    </xf>
    <xf numFmtId="0" fontId="29" fillId="0" borderId="0" xfId="0" applyFont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14" xfId="0" applyFont="1" applyBorder="1" applyAlignment="1">
      <alignment horizontal="justify" vertical="center" wrapText="1"/>
    </xf>
    <xf numFmtId="0" fontId="14" fillId="0" borderId="0" xfId="0" applyFont="1"/>
    <xf numFmtId="0" fontId="30" fillId="0" borderId="6" xfId="0" applyFont="1" applyBorder="1" applyAlignment="1">
      <alignment horizontal="justify" vertical="center" wrapText="1"/>
    </xf>
    <xf numFmtId="0" fontId="11" fillId="0" borderId="0" xfId="0" applyFont="1" applyAlignment="1">
      <alignment wrapText="1"/>
    </xf>
    <xf numFmtId="0" fontId="31" fillId="0" borderId="0" xfId="0" applyFont="1"/>
    <xf numFmtId="0" fontId="0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6" xfId="0" applyFont="1" applyBorder="1" applyAlignment="1">
      <alignment horizontal="justify" vertical="center" wrapText="1"/>
    </xf>
    <xf numFmtId="0" fontId="25" fillId="0" borderId="15" xfId="0" applyFont="1" applyBorder="1" applyAlignment="1">
      <alignment horizontal="justify" vertical="center" wrapText="1"/>
    </xf>
    <xf numFmtId="0" fontId="25" fillId="0" borderId="1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3">
    <cellStyle name="Excel Built-in Normal" xfId="2" xr:uid="{88B954EB-4EC9-4415-85D4-60DE6869CB33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ess.cz/mistrovske-souteze/souteze-mladez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prazskysach.cz/mladez/jednotlivci/" TargetMode="External"/><Relationship Id="rId13" Type="http://schemas.openxmlformats.org/officeDocument/2006/relationships/hyperlink" Target="https://forms.office.com/r/7nrRuPMD85" TargetMode="External"/><Relationship Id="rId3" Type="http://schemas.openxmlformats.org/officeDocument/2006/relationships/hyperlink" Target="http://prazskysach.cz/" TargetMode="External"/><Relationship Id="rId7" Type="http://schemas.openxmlformats.org/officeDocument/2006/relationships/hyperlink" Target="http://chess-results.com/tnr574603.aspx?lan=5&amp;art=0&amp;turdet=YES" TargetMode="External"/><Relationship Id="rId12" Type="http://schemas.openxmlformats.org/officeDocument/2006/relationships/hyperlink" Target="http://prazskysach.cz/mladez/jednotlivci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mapy.cz/zakladni?x=14.4606800&amp;y=50.1236069&amp;z=17&amp;source=firm&amp;id=404436" TargetMode="External"/><Relationship Id="rId16" Type="http://schemas.openxmlformats.org/officeDocument/2006/relationships/hyperlink" Target="http://prazskysach.cz/mladez/jednotlivci/" TargetMode="External"/><Relationship Id="rId1" Type="http://schemas.openxmlformats.org/officeDocument/2006/relationships/hyperlink" Target="https://mapy.cz/zakladni?x=14.4352448&amp;y=50.0437021&amp;z=17&amp;source=firm&amp;id=590566" TargetMode="External"/><Relationship Id="rId6" Type="http://schemas.openxmlformats.org/officeDocument/2006/relationships/hyperlink" Target="http://chess-results.com/tnr574603.aspx?lan=5&amp;art=0&amp;turdet=YES" TargetMode="External"/><Relationship Id="rId11" Type="http://schemas.openxmlformats.org/officeDocument/2006/relationships/hyperlink" Target="http://prazskysach.cz/" TargetMode="External"/><Relationship Id="rId5" Type="http://schemas.openxmlformats.org/officeDocument/2006/relationships/hyperlink" Target="https://forms.office.com/r/7nrRuPMD85" TargetMode="External"/><Relationship Id="rId15" Type="http://schemas.openxmlformats.org/officeDocument/2006/relationships/hyperlink" Target="http://chess-results.com/tnr574603.aspx?lan=5&amp;art=0&amp;turdet=YES" TargetMode="External"/><Relationship Id="rId10" Type="http://schemas.openxmlformats.org/officeDocument/2006/relationships/hyperlink" Target="https://mapy.cz/zakladni?x=14.4606800&amp;y=50.1236069&amp;z=17&amp;source=firm&amp;id=404436" TargetMode="External"/><Relationship Id="rId4" Type="http://schemas.openxmlformats.org/officeDocument/2006/relationships/hyperlink" Target="http://prazskysach.cz/mladez/jednotlivci/" TargetMode="External"/><Relationship Id="rId9" Type="http://schemas.openxmlformats.org/officeDocument/2006/relationships/hyperlink" Target="https://mapy.cz/zakladni?x=14.4352448&amp;y=50.0437021&amp;z=17&amp;source=firm&amp;id=590566" TargetMode="External"/><Relationship Id="rId14" Type="http://schemas.openxmlformats.org/officeDocument/2006/relationships/hyperlink" Target="http://chess-results.com/tnr574603.aspx?lan=5&amp;art=0&amp;turdet=Y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ess.cz/mistrovske-souteze/souteze-mladez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hess.cz/hraci-vyhledava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FC6-341A-4413-ADAC-D379C8DBBEFB}">
  <dimension ref="A1:G35"/>
  <sheetViews>
    <sheetView workbookViewId="0"/>
  </sheetViews>
  <sheetFormatPr defaultRowHeight="15" x14ac:dyDescent="0.25"/>
  <cols>
    <col min="1" max="1" width="31.42578125" bestFit="1" customWidth="1"/>
  </cols>
  <sheetData>
    <row r="1" spans="1:7" ht="26.25" x14ac:dyDescent="0.4">
      <c r="A1" s="5" t="s">
        <v>0</v>
      </c>
    </row>
    <row r="2" spans="1:7" s="64" customFormat="1" x14ac:dyDescent="0.25">
      <c r="A2" s="112" t="s">
        <v>256</v>
      </c>
      <c r="B2" s="112"/>
      <c r="C2" s="112"/>
      <c r="D2" s="112"/>
      <c r="E2" s="112"/>
      <c r="F2" s="112"/>
      <c r="G2" s="112"/>
    </row>
    <row r="3" spans="1:7" ht="27.75" customHeight="1" x14ac:dyDescent="0.25">
      <c r="A3" s="116" t="s">
        <v>113</v>
      </c>
      <c r="B3" s="116"/>
      <c r="C3" s="116"/>
      <c r="D3" s="116"/>
      <c r="E3" s="116"/>
      <c r="F3" s="116"/>
      <c r="G3" s="116"/>
    </row>
    <row r="4" spans="1:7" ht="14.25" customHeight="1" x14ac:dyDescent="0.25">
      <c r="A4" s="116" t="s">
        <v>143</v>
      </c>
      <c r="B4" s="116"/>
      <c r="C4" s="116"/>
      <c r="D4" s="116"/>
      <c r="E4" s="116"/>
      <c r="F4" s="116"/>
      <c r="G4" s="116"/>
    </row>
    <row r="5" spans="1:7" ht="15" customHeight="1" x14ac:dyDescent="0.25">
      <c r="A5" s="116" t="s">
        <v>252</v>
      </c>
      <c r="B5" s="116"/>
      <c r="C5" s="116"/>
      <c r="D5" s="116"/>
      <c r="E5" s="116"/>
      <c r="F5" s="116"/>
      <c r="G5" s="116"/>
    </row>
    <row r="6" spans="1:7" ht="12.75" customHeight="1" x14ac:dyDescent="0.25">
      <c r="A6" s="91"/>
      <c r="B6" s="91"/>
      <c r="C6" s="91"/>
      <c r="D6" s="91"/>
      <c r="E6" s="91"/>
      <c r="F6" s="91"/>
      <c r="G6" s="91"/>
    </row>
    <row r="7" spans="1:7" ht="18" x14ac:dyDescent="0.25">
      <c r="A7" s="8" t="s">
        <v>1</v>
      </c>
    </row>
    <row r="8" spans="1:7" s="64" customFormat="1" ht="15.75" thickBot="1" x14ac:dyDescent="0.3">
      <c r="A8" s="64" t="s">
        <v>257</v>
      </c>
    </row>
    <row r="9" spans="1:7" ht="15.75" thickBot="1" x14ac:dyDescent="0.3">
      <c r="A9" s="28" t="s">
        <v>3</v>
      </c>
      <c r="B9" s="29" t="s">
        <v>4</v>
      </c>
      <c r="C9" s="113" t="s">
        <v>8</v>
      </c>
      <c r="D9" s="114"/>
    </row>
    <row r="10" spans="1:7" x14ac:dyDescent="0.25">
      <c r="A10" s="22" t="s">
        <v>9</v>
      </c>
      <c r="B10" s="23" t="s">
        <v>10</v>
      </c>
      <c r="C10" s="70">
        <v>2013</v>
      </c>
      <c r="D10" s="48" t="s">
        <v>11</v>
      </c>
    </row>
    <row r="11" spans="1:7" x14ac:dyDescent="0.25">
      <c r="A11" s="22" t="s">
        <v>2</v>
      </c>
      <c r="B11" s="23">
        <v>4</v>
      </c>
      <c r="C11" s="70">
        <v>2012</v>
      </c>
      <c r="D11" s="48">
        <v>2013</v>
      </c>
    </row>
    <row r="12" spans="1:7" x14ac:dyDescent="0.25">
      <c r="A12" s="22" t="s">
        <v>5</v>
      </c>
      <c r="B12" s="23">
        <v>3</v>
      </c>
      <c r="C12" s="70">
        <v>2010</v>
      </c>
      <c r="D12" s="48">
        <v>2011</v>
      </c>
    </row>
    <row r="13" spans="1:7" x14ac:dyDescent="0.25">
      <c r="A13" s="22" t="s">
        <v>6</v>
      </c>
      <c r="B13" s="23">
        <v>2</v>
      </c>
      <c r="C13" s="70">
        <v>2008</v>
      </c>
      <c r="D13" s="48">
        <v>2009</v>
      </c>
    </row>
    <row r="14" spans="1:7" x14ac:dyDescent="0.25">
      <c r="A14" s="22" t="s">
        <v>7</v>
      </c>
      <c r="B14" s="23">
        <v>2</v>
      </c>
      <c r="C14" s="70">
        <v>2006</v>
      </c>
      <c r="D14" s="48">
        <v>2007</v>
      </c>
    </row>
    <row r="15" spans="1:7" x14ac:dyDescent="0.25">
      <c r="A15" s="22" t="s">
        <v>12</v>
      </c>
      <c r="B15" s="23">
        <v>1</v>
      </c>
      <c r="C15" s="70">
        <v>2004</v>
      </c>
      <c r="D15" s="48">
        <v>2005</v>
      </c>
    </row>
    <row r="16" spans="1:7" ht="15.75" thickBot="1" x14ac:dyDescent="0.3">
      <c r="A16" s="24" t="s">
        <v>13</v>
      </c>
      <c r="B16" s="25">
        <v>1</v>
      </c>
      <c r="C16" s="71">
        <v>2002</v>
      </c>
      <c r="D16" s="72">
        <v>2003</v>
      </c>
    </row>
    <row r="18" spans="1:6" ht="18" x14ac:dyDescent="0.25">
      <c r="A18" s="8" t="s">
        <v>98</v>
      </c>
    </row>
    <row r="19" spans="1:6" s="88" customFormat="1" ht="30.75" customHeight="1" x14ac:dyDescent="0.25">
      <c r="A19" s="115" t="s">
        <v>254</v>
      </c>
      <c r="B19" s="115"/>
      <c r="C19" s="115"/>
      <c r="D19" s="115"/>
      <c r="E19" s="115"/>
      <c r="F19" s="115"/>
    </row>
    <row r="20" spans="1:6" s="88" customFormat="1" ht="30" customHeight="1" x14ac:dyDescent="0.25">
      <c r="A20" s="115" t="s">
        <v>253</v>
      </c>
      <c r="B20" s="115"/>
      <c r="C20" s="115"/>
      <c r="D20" s="115"/>
      <c r="E20" s="115"/>
      <c r="F20" s="115"/>
    </row>
    <row r="22" spans="1:6" ht="21.75" thickBot="1" x14ac:dyDescent="0.4">
      <c r="A22" s="16" t="s">
        <v>255</v>
      </c>
    </row>
    <row r="23" spans="1:6" ht="15.75" thickBot="1" x14ac:dyDescent="0.3">
      <c r="A23" s="30" t="s">
        <v>3</v>
      </c>
      <c r="B23" s="31" t="s">
        <v>141</v>
      </c>
    </row>
    <row r="24" spans="1:6" x14ac:dyDescent="0.25">
      <c r="A24" s="17" t="s">
        <v>2</v>
      </c>
      <c r="B24" s="47">
        <v>4</v>
      </c>
    </row>
    <row r="25" spans="1:6" x14ac:dyDescent="0.25">
      <c r="A25" s="18" t="s">
        <v>5</v>
      </c>
      <c r="B25" s="48">
        <v>4</v>
      </c>
    </row>
    <row r="26" spans="1:6" x14ac:dyDescent="0.25">
      <c r="A26" s="18" t="s">
        <v>6</v>
      </c>
      <c r="B26" s="48">
        <v>5</v>
      </c>
    </row>
    <row r="27" spans="1:6" x14ac:dyDescent="0.25">
      <c r="A27" s="18" t="s">
        <v>7</v>
      </c>
      <c r="B27" s="48">
        <v>5</v>
      </c>
    </row>
    <row r="28" spans="1:6" x14ac:dyDescent="0.25">
      <c r="A28" s="18" t="s">
        <v>12</v>
      </c>
      <c r="B28" s="19">
        <v>2</v>
      </c>
    </row>
    <row r="29" spans="1:6" x14ac:dyDescent="0.25">
      <c r="A29" s="18" t="s">
        <v>13</v>
      </c>
      <c r="B29" s="19">
        <v>2</v>
      </c>
    </row>
    <row r="30" spans="1:6" x14ac:dyDescent="0.25">
      <c r="A30" s="21" t="s">
        <v>137</v>
      </c>
      <c r="B30" s="46">
        <v>1</v>
      </c>
    </row>
    <row r="31" spans="1:6" x14ac:dyDescent="0.25">
      <c r="A31" s="21" t="s">
        <v>138</v>
      </c>
      <c r="B31" s="46">
        <v>1</v>
      </c>
    </row>
    <row r="32" spans="1:6" x14ac:dyDescent="0.25">
      <c r="A32" s="89" t="s">
        <v>139</v>
      </c>
      <c r="B32" s="90" t="s">
        <v>140</v>
      </c>
    </row>
    <row r="34" spans="1:1" x14ac:dyDescent="0.25">
      <c r="A34" s="20" t="s">
        <v>144</v>
      </c>
    </row>
    <row r="35" spans="1:1" x14ac:dyDescent="0.25">
      <c r="A35" s="27" t="s">
        <v>142</v>
      </c>
    </row>
  </sheetData>
  <mergeCells count="7">
    <mergeCell ref="A2:G2"/>
    <mergeCell ref="C9:D9"/>
    <mergeCell ref="A19:F19"/>
    <mergeCell ref="A20:F20"/>
    <mergeCell ref="A3:G3"/>
    <mergeCell ref="A4:G4"/>
    <mergeCell ref="A5:G5"/>
  </mergeCells>
  <hyperlinks>
    <hyperlink ref="A35" r:id="rId1" xr:uid="{83FB0558-ADBD-4391-87B1-8A993B41949D}"/>
  </hyperlinks>
  <pageMargins left="0.7" right="0.7" top="0.78740157499999996" bottom="0.78740157499999996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C64E-2591-4270-AA14-72D914454D32}">
  <dimension ref="A1:Q44"/>
  <sheetViews>
    <sheetView workbookViewId="0">
      <selection activeCell="I1" sqref="I1"/>
    </sheetView>
  </sheetViews>
  <sheetFormatPr defaultRowHeight="14.1" customHeight="1" x14ac:dyDescent="0.25"/>
  <cols>
    <col min="1" max="1" width="8.5703125" customWidth="1"/>
    <col min="2" max="2" width="22" bestFit="1" customWidth="1"/>
    <col min="3" max="3" width="6.42578125" bestFit="1" customWidth="1"/>
    <col min="4" max="4" width="5.5703125" bestFit="1" customWidth="1"/>
    <col min="5" max="5" width="5.140625" bestFit="1" customWidth="1"/>
    <col min="6" max="6" width="36.28515625" customWidth="1"/>
    <col min="7" max="7" width="4.28515625" hidden="1" customWidth="1"/>
    <col min="8" max="8" width="12" customWidth="1"/>
    <col min="9" max="9" width="16.140625" customWidth="1"/>
    <col min="10" max="11" width="6.28515625" hidden="1" customWidth="1"/>
    <col min="12" max="12" width="13" customWidth="1"/>
    <col min="13" max="13" width="3.28515625" customWidth="1"/>
    <col min="14" max="14" width="11.42578125" customWidth="1"/>
    <col min="15" max="15" width="3.85546875" customWidth="1"/>
    <col min="16" max="16" width="34.28515625" bestFit="1" customWidth="1"/>
  </cols>
  <sheetData>
    <row r="1" spans="1:17" ht="20.25" customHeight="1" x14ac:dyDescent="0.4">
      <c r="B1" s="5" t="s">
        <v>112</v>
      </c>
    </row>
    <row r="2" spans="1:17" ht="14.1" customHeight="1" x14ac:dyDescent="0.25">
      <c r="A2" s="7" t="s">
        <v>109</v>
      </c>
      <c r="B2" s="120">
        <v>480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4.1" customHeight="1" x14ac:dyDescent="0.25">
      <c r="A3" s="7" t="s">
        <v>110</v>
      </c>
      <c r="B3" s="120" t="s">
        <v>97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7" ht="14.1" customHeight="1" x14ac:dyDescent="0.25">
      <c r="A4" s="7" t="s">
        <v>111</v>
      </c>
      <c r="B4" s="121" t="s">
        <v>108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2"/>
    </row>
    <row r="5" spans="1:17" ht="26.25" customHeight="1" x14ac:dyDescent="0.25">
      <c r="A5" s="87" t="s">
        <v>258</v>
      </c>
      <c r="B5" s="1" t="s">
        <v>14</v>
      </c>
      <c r="C5" s="1" t="s">
        <v>15</v>
      </c>
      <c r="D5" s="1" t="s">
        <v>4</v>
      </c>
      <c r="E5" s="1" t="s">
        <v>17</v>
      </c>
      <c r="F5" s="1" t="s">
        <v>27</v>
      </c>
      <c r="G5" s="1" t="s">
        <v>251</v>
      </c>
      <c r="H5" s="1" t="s">
        <v>206</v>
      </c>
      <c r="I5" s="1" t="s">
        <v>250</v>
      </c>
    </row>
    <row r="6" spans="1:17" ht="14.1" customHeight="1" x14ac:dyDescent="0.25">
      <c r="A6" s="6" t="s">
        <v>12</v>
      </c>
      <c r="B6" t="s">
        <v>146</v>
      </c>
      <c r="C6">
        <v>2005</v>
      </c>
      <c r="D6" s="6">
        <v>3</v>
      </c>
      <c r="E6">
        <v>1087</v>
      </c>
      <c r="F6" t="s">
        <v>33</v>
      </c>
      <c r="G6" s="6" t="s">
        <v>148</v>
      </c>
      <c r="H6" s="6">
        <v>1</v>
      </c>
      <c r="I6" s="6"/>
    </row>
    <row r="7" spans="1:17" ht="14.1" customHeight="1" x14ac:dyDescent="0.25">
      <c r="A7" s="6" t="s">
        <v>13</v>
      </c>
      <c r="B7" t="s">
        <v>107</v>
      </c>
      <c r="C7">
        <v>2002</v>
      </c>
      <c r="D7" s="6">
        <v>1</v>
      </c>
      <c r="E7">
        <v>1955</v>
      </c>
      <c r="F7" t="s">
        <v>31</v>
      </c>
      <c r="G7" s="6" t="s">
        <v>148</v>
      </c>
      <c r="H7" s="6"/>
      <c r="I7" s="6"/>
    </row>
    <row r="8" spans="1:17" ht="14.1" customHeight="1" x14ac:dyDescent="0.25">
      <c r="A8" s="6" t="s">
        <v>13</v>
      </c>
      <c r="B8" t="s">
        <v>101</v>
      </c>
      <c r="C8">
        <v>2002</v>
      </c>
      <c r="D8" s="6" t="s">
        <v>102</v>
      </c>
      <c r="E8">
        <v>2133</v>
      </c>
      <c r="F8" t="s">
        <v>37</v>
      </c>
      <c r="G8" s="6" t="s">
        <v>148</v>
      </c>
      <c r="H8" s="6"/>
      <c r="I8" s="6"/>
    </row>
    <row r="9" spans="1:17" ht="14.1" customHeight="1" x14ac:dyDescent="0.25">
      <c r="A9" s="6" t="s">
        <v>12</v>
      </c>
      <c r="B9" t="s">
        <v>95</v>
      </c>
      <c r="C9">
        <v>2004</v>
      </c>
      <c r="D9" s="6">
        <v>1</v>
      </c>
      <c r="E9">
        <v>1909</v>
      </c>
      <c r="F9" t="s">
        <v>35</v>
      </c>
      <c r="G9" s="6" t="s">
        <v>148</v>
      </c>
      <c r="H9" s="6"/>
      <c r="I9" s="6"/>
    </row>
    <row r="10" spans="1:17" ht="14.1" customHeight="1" x14ac:dyDescent="0.25">
      <c r="A10" s="6" t="s">
        <v>12</v>
      </c>
      <c r="B10" t="s">
        <v>84</v>
      </c>
      <c r="C10">
        <v>2005</v>
      </c>
      <c r="D10" s="6">
        <v>2</v>
      </c>
      <c r="E10">
        <v>1731</v>
      </c>
      <c r="F10" t="s">
        <v>45</v>
      </c>
      <c r="G10" s="6" t="s">
        <v>148</v>
      </c>
      <c r="H10" s="6">
        <v>1</v>
      </c>
      <c r="I10" s="6"/>
    </row>
    <row r="11" spans="1:17" ht="14.1" customHeight="1" x14ac:dyDescent="0.25">
      <c r="A11" s="6" t="s">
        <v>12</v>
      </c>
      <c r="B11" t="s">
        <v>94</v>
      </c>
      <c r="C11">
        <v>2004</v>
      </c>
      <c r="D11" s="6">
        <v>1</v>
      </c>
      <c r="E11">
        <v>1849</v>
      </c>
      <c r="F11" t="s">
        <v>51</v>
      </c>
      <c r="G11" s="6" t="s">
        <v>148</v>
      </c>
      <c r="H11" s="6"/>
      <c r="I11" s="6"/>
    </row>
    <row r="12" spans="1:17" ht="14.1" customHeight="1" x14ac:dyDescent="0.25">
      <c r="A12" s="6" t="s">
        <v>12</v>
      </c>
      <c r="B12" t="s">
        <v>125</v>
      </c>
      <c r="C12">
        <v>2005</v>
      </c>
      <c r="D12" s="6">
        <v>3</v>
      </c>
      <c r="E12">
        <v>1320</v>
      </c>
      <c r="F12" t="s">
        <v>33</v>
      </c>
      <c r="G12" s="6" t="s">
        <v>148</v>
      </c>
      <c r="H12" s="6">
        <v>1</v>
      </c>
      <c r="I12" s="6"/>
    </row>
    <row r="13" spans="1:17" ht="14.1" customHeight="1" x14ac:dyDescent="0.25">
      <c r="A13" s="6" t="s">
        <v>12</v>
      </c>
      <c r="B13" t="s">
        <v>76</v>
      </c>
      <c r="C13">
        <v>2005</v>
      </c>
      <c r="D13" s="6" t="s">
        <v>77</v>
      </c>
      <c r="E13">
        <v>1861</v>
      </c>
      <c r="F13" t="s">
        <v>67</v>
      </c>
      <c r="G13" s="6" t="s">
        <v>148</v>
      </c>
      <c r="H13" s="6"/>
      <c r="I13" s="6"/>
    </row>
    <row r="14" spans="1:17" ht="14.1" customHeight="1" x14ac:dyDescent="0.25">
      <c r="A14" s="6" t="s">
        <v>12</v>
      </c>
      <c r="B14" t="s">
        <v>74</v>
      </c>
      <c r="C14">
        <v>2005</v>
      </c>
      <c r="D14" s="6">
        <v>1</v>
      </c>
      <c r="E14">
        <v>2069</v>
      </c>
      <c r="F14" t="s">
        <v>45</v>
      </c>
      <c r="G14" s="6" t="s">
        <v>148</v>
      </c>
      <c r="H14" s="6"/>
      <c r="I14" s="6">
        <v>1</v>
      </c>
    </row>
    <row r="15" spans="1:17" ht="14.1" customHeight="1" x14ac:dyDescent="0.25">
      <c r="A15" s="6" t="s">
        <v>13</v>
      </c>
      <c r="B15" t="s">
        <v>93</v>
      </c>
      <c r="C15">
        <v>2003</v>
      </c>
      <c r="D15" s="6">
        <v>1</v>
      </c>
      <c r="E15">
        <v>1866</v>
      </c>
      <c r="F15" t="s">
        <v>37</v>
      </c>
      <c r="G15" s="6" t="s">
        <v>148</v>
      </c>
      <c r="H15" s="6"/>
      <c r="I15" s="6"/>
    </row>
    <row r="16" spans="1:17" ht="14.1" customHeight="1" x14ac:dyDescent="0.25">
      <c r="A16" s="6" t="s">
        <v>13</v>
      </c>
      <c r="B16" t="s">
        <v>104</v>
      </c>
      <c r="C16">
        <v>2002</v>
      </c>
      <c r="D16" s="6" t="s">
        <v>91</v>
      </c>
      <c r="E16">
        <v>2099</v>
      </c>
      <c r="F16" t="s">
        <v>67</v>
      </c>
      <c r="G16" s="6" t="s">
        <v>148</v>
      </c>
      <c r="H16" s="6"/>
      <c r="I16" s="6"/>
    </row>
    <row r="17" spans="1:9" ht="14.1" customHeight="1" x14ac:dyDescent="0.25">
      <c r="A17" s="6" t="s">
        <v>12</v>
      </c>
      <c r="B17" t="s">
        <v>82</v>
      </c>
      <c r="C17">
        <v>2005</v>
      </c>
      <c r="D17" s="6">
        <v>1</v>
      </c>
      <c r="E17">
        <v>2001</v>
      </c>
      <c r="F17" t="s">
        <v>45</v>
      </c>
      <c r="G17" s="6" t="s">
        <v>148</v>
      </c>
      <c r="H17" s="6"/>
      <c r="I17" s="6"/>
    </row>
    <row r="18" spans="1:9" ht="14.1" customHeight="1" x14ac:dyDescent="0.25">
      <c r="A18" s="6" t="s">
        <v>13</v>
      </c>
      <c r="B18" t="s">
        <v>100</v>
      </c>
      <c r="C18">
        <v>2002</v>
      </c>
      <c r="D18" s="6" t="s">
        <v>99</v>
      </c>
      <c r="E18">
        <v>2229</v>
      </c>
      <c r="F18" t="s">
        <v>35</v>
      </c>
      <c r="G18" s="6" t="s">
        <v>148</v>
      </c>
      <c r="H18" s="6"/>
      <c r="I18" s="6"/>
    </row>
    <row r="19" spans="1:9" ht="14.1" customHeight="1" x14ac:dyDescent="0.25">
      <c r="A19" s="6" t="s">
        <v>12</v>
      </c>
      <c r="B19" t="s">
        <v>78</v>
      </c>
      <c r="C19">
        <v>2005</v>
      </c>
      <c r="D19" s="6" t="s">
        <v>102</v>
      </c>
      <c r="E19">
        <v>2159</v>
      </c>
      <c r="F19" t="s">
        <v>37</v>
      </c>
      <c r="G19" s="6" t="s">
        <v>148</v>
      </c>
      <c r="H19" s="6"/>
      <c r="I19" s="6"/>
    </row>
    <row r="20" spans="1:9" ht="14.1" customHeight="1" x14ac:dyDescent="0.25">
      <c r="A20" s="6" t="s">
        <v>13</v>
      </c>
      <c r="B20" t="s">
        <v>105</v>
      </c>
      <c r="C20">
        <v>2002</v>
      </c>
      <c r="D20" s="6" t="s">
        <v>106</v>
      </c>
      <c r="E20">
        <v>2010</v>
      </c>
      <c r="F20" t="s">
        <v>37</v>
      </c>
      <c r="G20" s="6" t="s">
        <v>148</v>
      </c>
      <c r="H20" s="6"/>
      <c r="I20" s="6"/>
    </row>
    <row r="21" spans="1:9" ht="14.1" customHeight="1" x14ac:dyDescent="0.25">
      <c r="A21" s="6" t="s">
        <v>13</v>
      </c>
      <c r="B21" t="s">
        <v>92</v>
      </c>
      <c r="C21">
        <v>2003</v>
      </c>
      <c r="D21" s="6">
        <v>1</v>
      </c>
      <c r="E21">
        <v>1978</v>
      </c>
      <c r="F21" t="s">
        <v>61</v>
      </c>
      <c r="G21" s="6" t="s">
        <v>148</v>
      </c>
      <c r="H21" s="6"/>
      <c r="I21" s="6"/>
    </row>
    <row r="22" spans="1:9" ht="14.1" customHeight="1" x14ac:dyDescent="0.25">
      <c r="A22" s="6" t="s">
        <v>12</v>
      </c>
      <c r="B22" t="s">
        <v>85</v>
      </c>
      <c r="C22">
        <v>2005</v>
      </c>
      <c r="D22" s="6">
        <v>2</v>
      </c>
      <c r="E22">
        <v>1677</v>
      </c>
      <c r="F22" t="s">
        <v>45</v>
      </c>
      <c r="G22" s="6" t="s">
        <v>148</v>
      </c>
      <c r="H22" s="6">
        <v>1</v>
      </c>
      <c r="I22" s="6"/>
    </row>
    <row r="23" spans="1:9" ht="14.1" customHeight="1" x14ac:dyDescent="0.25">
      <c r="A23" s="6" t="s">
        <v>12</v>
      </c>
      <c r="B23" t="s">
        <v>81</v>
      </c>
      <c r="C23">
        <v>2005</v>
      </c>
      <c r="D23" s="6">
        <v>1</v>
      </c>
      <c r="E23">
        <v>1902</v>
      </c>
      <c r="F23" t="s">
        <v>33</v>
      </c>
      <c r="G23" s="6" t="s">
        <v>148</v>
      </c>
      <c r="H23" s="6"/>
      <c r="I23" s="6"/>
    </row>
    <row r="24" spans="1:9" ht="14.1" customHeight="1" x14ac:dyDescent="0.25">
      <c r="A24" s="6" t="s">
        <v>12</v>
      </c>
      <c r="B24" t="s">
        <v>75</v>
      </c>
      <c r="C24">
        <v>2005</v>
      </c>
      <c r="D24" s="6" t="s">
        <v>103</v>
      </c>
      <c r="E24">
        <v>2088</v>
      </c>
      <c r="F24" t="s">
        <v>33</v>
      </c>
      <c r="G24" s="6" t="s">
        <v>148</v>
      </c>
      <c r="H24" s="6"/>
      <c r="I24" s="6">
        <v>1</v>
      </c>
    </row>
    <row r="25" spans="1:9" ht="14.1" customHeight="1" x14ac:dyDescent="0.25">
      <c r="A25" s="6" t="s">
        <v>13</v>
      </c>
      <c r="B25" t="s">
        <v>202</v>
      </c>
      <c r="C25">
        <v>2003</v>
      </c>
      <c r="D25" s="6">
        <v>1</v>
      </c>
      <c r="E25">
        <v>1893</v>
      </c>
      <c r="F25" t="s">
        <v>45</v>
      </c>
      <c r="G25" s="6" t="s">
        <v>148</v>
      </c>
      <c r="H25" s="6"/>
      <c r="I25" s="6"/>
    </row>
    <row r="26" spans="1:9" ht="14.1" customHeight="1" x14ac:dyDescent="0.25">
      <c r="A26" s="6" t="s">
        <v>13</v>
      </c>
      <c r="B26" t="s">
        <v>225</v>
      </c>
      <c r="C26">
        <v>2003</v>
      </c>
      <c r="D26" s="6"/>
      <c r="E26">
        <v>0</v>
      </c>
      <c r="F26" t="s">
        <v>73</v>
      </c>
      <c r="G26" s="6" t="s">
        <v>148</v>
      </c>
      <c r="H26" s="6">
        <v>1</v>
      </c>
      <c r="I26" s="6"/>
    </row>
    <row r="27" spans="1:9" ht="14.1" customHeight="1" x14ac:dyDescent="0.25">
      <c r="A27" s="6" t="s">
        <v>12</v>
      </c>
      <c r="B27" t="s">
        <v>127</v>
      </c>
      <c r="C27">
        <v>2005</v>
      </c>
      <c r="D27" s="6">
        <v>3</v>
      </c>
      <c r="E27">
        <v>1355</v>
      </c>
      <c r="F27" t="s">
        <v>35</v>
      </c>
      <c r="G27" s="6" t="s">
        <v>148</v>
      </c>
      <c r="H27" s="6">
        <v>1</v>
      </c>
      <c r="I27" s="6"/>
    </row>
    <row r="28" spans="1:9" ht="14.1" customHeight="1" x14ac:dyDescent="0.25">
      <c r="A28" s="6" t="s">
        <v>6</v>
      </c>
      <c r="B28" t="s">
        <v>53</v>
      </c>
      <c r="C28">
        <v>2009</v>
      </c>
      <c r="D28" s="6">
        <v>2</v>
      </c>
      <c r="E28">
        <v>1541</v>
      </c>
      <c r="F28" t="s">
        <v>33</v>
      </c>
      <c r="G28" s="6" t="s">
        <v>148</v>
      </c>
      <c r="H28" s="6"/>
      <c r="I28" s="6"/>
    </row>
    <row r="29" spans="1:9" ht="14.1" customHeight="1" x14ac:dyDescent="0.25">
      <c r="A29" s="6" t="s">
        <v>2</v>
      </c>
      <c r="B29" t="s">
        <v>39</v>
      </c>
      <c r="C29">
        <v>2012</v>
      </c>
      <c r="D29" s="6">
        <v>3</v>
      </c>
      <c r="E29">
        <v>1191</v>
      </c>
      <c r="F29" t="s">
        <v>45</v>
      </c>
      <c r="G29" s="6" t="s">
        <v>148</v>
      </c>
      <c r="H29" s="6"/>
      <c r="I29" s="6"/>
    </row>
    <row r="30" spans="1:9" ht="14.1" customHeight="1" x14ac:dyDescent="0.25">
      <c r="A30" s="6" t="s">
        <v>2</v>
      </c>
      <c r="B30" t="s">
        <v>36</v>
      </c>
      <c r="C30">
        <v>2012</v>
      </c>
      <c r="D30" s="6">
        <v>3</v>
      </c>
      <c r="E30">
        <v>1397</v>
      </c>
      <c r="F30" t="s">
        <v>37</v>
      </c>
      <c r="G30" s="6" t="s">
        <v>148</v>
      </c>
      <c r="H30" s="6"/>
      <c r="I30" s="6"/>
    </row>
    <row r="31" spans="1:9" ht="14.1" customHeight="1" x14ac:dyDescent="0.25">
      <c r="A31" s="6" t="s">
        <v>7</v>
      </c>
      <c r="B31" t="s">
        <v>87</v>
      </c>
      <c r="C31">
        <v>2006</v>
      </c>
      <c r="D31" s="6">
        <v>2</v>
      </c>
      <c r="E31">
        <v>1688</v>
      </c>
      <c r="F31" t="s">
        <v>33</v>
      </c>
      <c r="G31" s="6" t="s">
        <v>148</v>
      </c>
      <c r="H31" s="6"/>
      <c r="I31" s="6"/>
    </row>
    <row r="32" spans="1:9" ht="14.1" customHeight="1" x14ac:dyDescent="0.25">
      <c r="A32" s="6" t="s">
        <v>5</v>
      </c>
      <c r="B32" t="s">
        <v>30</v>
      </c>
      <c r="C32">
        <v>2011</v>
      </c>
      <c r="D32" s="6">
        <v>2</v>
      </c>
      <c r="E32">
        <v>1597</v>
      </c>
      <c r="F32" t="s">
        <v>31</v>
      </c>
      <c r="G32" s="6" t="s">
        <v>148</v>
      </c>
      <c r="H32" s="6"/>
      <c r="I32" s="6"/>
    </row>
    <row r="33" spans="1:9" ht="14.1" customHeight="1" x14ac:dyDescent="0.25">
      <c r="A33" s="6" t="s">
        <v>5</v>
      </c>
      <c r="B33" t="s">
        <v>52</v>
      </c>
      <c r="C33">
        <v>2010</v>
      </c>
      <c r="D33" s="6">
        <v>2</v>
      </c>
      <c r="E33">
        <v>1525</v>
      </c>
      <c r="F33" t="s">
        <v>35</v>
      </c>
      <c r="G33" s="6" t="s">
        <v>148</v>
      </c>
      <c r="H33" s="6"/>
      <c r="I33" s="6"/>
    </row>
    <row r="34" spans="1:9" ht="14.1" customHeight="1" x14ac:dyDescent="0.25">
      <c r="A34" s="6" t="s">
        <v>6</v>
      </c>
      <c r="B34" t="s">
        <v>44</v>
      </c>
      <c r="C34">
        <v>2009</v>
      </c>
      <c r="D34" s="6">
        <v>2</v>
      </c>
      <c r="E34">
        <v>1690</v>
      </c>
      <c r="F34" t="s">
        <v>45</v>
      </c>
      <c r="G34" s="6" t="s">
        <v>148</v>
      </c>
      <c r="H34" s="6"/>
      <c r="I34" s="6"/>
    </row>
    <row r="35" spans="1:9" ht="14.1" customHeight="1" x14ac:dyDescent="0.25">
      <c r="A35" s="6" t="s">
        <v>5</v>
      </c>
      <c r="B35" t="s">
        <v>129</v>
      </c>
      <c r="C35">
        <v>2011</v>
      </c>
      <c r="D35" s="6">
        <v>3</v>
      </c>
      <c r="E35">
        <v>1256</v>
      </c>
      <c r="F35" t="s">
        <v>45</v>
      </c>
      <c r="G35" s="6" t="s">
        <v>148</v>
      </c>
      <c r="H35" s="6"/>
      <c r="I35" s="6"/>
    </row>
    <row r="36" spans="1:9" ht="14.1" customHeight="1" x14ac:dyDescent="0.25">
      <c r="A36" s="6" t="s">
        <v>5</v>
      </c>
      <c r="B36" t="s">
        <v>46</v>
      </c>
      <c r="C36">
        <v>2010</v>
      </c>
      <c r="D36" s="6">
        <v>2</v>
      </c>
      <c r="E36">
        <v>1614</v>
      </c>
      <c r="F36" t="s">
        <v>37</v>
      </c>
      <c r="G36" s="6" t="s">
        <v>148</v>
      </c>
      <c r="H36" s="6"/>
      <c r="I36" s="6"/>
    </row>
    <row r="37" spans="1:9" ht="14.1" customHeight="1" x14ac:dyDescent="0.25">
      <c r="A37" s="6" t="s">
        <v>5</v>
      </c>
      <c r="B37" t="s">
        <v>55</v>
      </c>
      <c r="C37">
        <v>2010</v>
      </c>
      <c r="D37" s="6">
        <v>3</v>
      </c>
      <c r="E37">
        <v>1424</v>
      </c>
      <c r="F37" t="s">
        <v>35</v>
      </c>
      <c r="G37" s="6" t="s">
        <v>148</v>
      </c>
      <c r="H37" s="6"/>
      <c r="I37" s="6"/>
    </row>
    <row r="38" spans="1:9" ht="14.1" customHeight="1" x14ac:dyDescent="0.25">
      <c r="A38" s="6" t="s">
        <v>5</v>
      </c>
      <c r="B38" t="s">
        <v>48</v>
      </c>
      <c r="C38">
        <v>2010</v>
      </c>
      <c r="D38" s="6">
        <v>2</v>
      </c>
      <c r="E38">
        <v>1664</v>
      </c>
      <c r="F38" t="s">
        <v>67</v>
      </c>
      <c r="G38" s="6" t="s">
        <v>148</v>
      </c>
      <c r="H38" s="6"/>
      <c r="I38" s="6"/>
    </row>
    <row r="39" spans="1:9" ht="14.1" customHeight="1" x14ac:dyDescent="0.25">
      <c r="A39" s="6" t="s">
        <v>6</v>
      </c>
      <c r="B39" t="s">
        <v>65</v>
      </c>
      <c r="C39">
        <v>2008</v>
      </c>
      <c r="D39" s="6">
        <v>1</v>
      </c>
      <c r="E39">
        <v>1964</v>
      </c>
      <c r="F39" t="s">
        <v>41</v>
      </c>
      <c r="G39" s="6" t="s">
        <v>148</v>
      </c>
      <c r="H39" s="6"/>
      <c r="I39" s="6"/>
    </row>
    <row r="40" spans="1:9" ht="14.1" customHeight="1" x14ac:dyDescent="0.25">
      <c r="A40" s="6" t="s">
        <v>7</v>
      </c>
      <c r="B40" t="s">
        <v>80</v>
      </c>
      <c r="C40">
        <v>2006</v>
      </c>
      <c r="D40" s="6">
        <v>1</v>
      </c>
      <c r="E40">
        <v>1909</v>
      </c>
      <c r="F40" t="s">
        <v>45</v>
      </c>
      <c r="G40" s="6" t="s">
        <v>148</v>
      </c>
      <c r="H40" s="6"/>
      <c r="I40" s="6"/>
    </row>
    <row r="41" spans="1:9" ht="14.1" customHeight="1" x14ac:dyDescent="0.25">
      <c r="A41" s="6" t="s">
        <v>5</v>
      </c>
      <c r="B41" t="s">
        <v>54</v>
      </c>
      <c r="C41">
        <v>2010</v>
      </c>
      <c r="D41" s="6">
        <v>2</v>
      </c>
      <c r="E41">
        <v>1493</v>
      </c>
      <c r="F41" t="s">
        <v>33</v>
      </c>
      <c r="G41" s="6" t="s">
        <v>148</v>
      </c>
      <c r="H41" s="6"/>
      <c r="I41" s="6"/>
    </row>
    <row r="42" spans="1:9" ht="14.1" customHeight="1" x14ac:dyDescent="0.25">
      <c r="A42" s="6" t="s">
        <v>5</v>
      </c>
      <c r="B42" t="s">
        <v>32</v>
      </c>
      <c r="C42">
        <v>2011</v>
      </c>
      <c r="D42" s="6">
        <v>3</v>
      </c>
      <c r="E42">
        <v>1451</v>
      </c>
      <c r="F42" t="s">
        <v>33</v>
      </c>
      <c r="G42" s="6" t="s">
        <v>148</v>
      </c>
      <c r="H42" s="6"/>
      <c r="I42" s="6"/>
    </row>
    <row r="43" spans="1:9" ht="14.1" customHeight="1" x14ac:dyDescent="0.25">
      <c r="A43" s="6" t="s">
        <v>6</v>
      </c>
      <c r="B43" t="s">
        <v>68</v>
      </c>
      <c r="C43">
        <v>2008</v>
      </c>
      <c r="D43" s="6">
        <v>2</v>
      </c>
      <c r="E43">
        <v>1655</v>
      </c>
      <c r="F43" t="s">
        <v>45</v>
      </c>
      <c r="G43" s="6" t="s">
        <v>148</v>
      </c>
      <c r="H43" s="6"/>
      <c r="I43" s="6"/>
    </row>
    <row r="44" spans="1:9" ht="14.1" customHeight="1" x14ac:dyDescent="0.25">
      <c r="A44" s="6" t="s">
        <v>6</v>
      </c>
      <c r="B44" t="s">
        <v>47</v>
      </c>
      <c r="C44">
        <v>2009</v>
      </c>
      <c r="D44" s="6">
        <v>2</v>
      </c>
      <c r="E44">
        <v>1566</v>
      </c>
      <c r="F44" t="s">
        <v>35</v>
      </c>
      <c r="G44" s="6" t="s">
        <v>148</v>
      </c>
      <c r="H44" s="6"/>
      <c r="I44" s="6"/>
    </row>
  </sheetData>
  <mergeCells count="3">
    <mergeCell ref="B4:P4"/>
    <mergeCell ref="B3:P3"/>
    <mergeCell ref="B2:P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FE52-6127-410D-9BD7-26388FDD4549}">
  <dimension ref="A1"/>
  <sheetViews>
    <sheetView workbookViewId="0">
      <selection sqref="A1:XFD1"/>
    </sheetView>
  </sheetViews>
  <sheetFormatPr defaultRowHeight="15" x14ac:dyDescent="0.25"/>
  <sheetData>
    <row r="1" spans="1:1" ht="18.75" x14ac:dyDescent="0.3">
      <c r="A1" s="74" t="s">
        <v>310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65F2-EA7D-4038-914F-4DFAF236B0BD}">
  <dimension ref="A1"/>
  <sheetViews>
    <sheetView workbookViewId="0"/>
  </sheetViews>
  <sheetFormatPr defaultColWidth="9.140625" defaultRowHeight="15" x14ac:dyDescent="0.25"/>
  <sheetData>
    <row r="1" spans="1:1" ht="18.75" x14ac:dyDescent="0.3">
      <c r="A1" s="74" t="s">
        <v>311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B078-3FD5-4A0D-AEB5-44A8AED97EA2}">
  <dimension ref="A1"/>
  <sheetViews>
    <sheetView workbookViewId="0"/>
  </sheetViews>
  <sheetFormatPr defaultRowHeight="15" x14ac:dyDescent="0.25"/>
  <sheetData>
    <row r="1" spans="1:1" ht="18.75" x14ac:dyDescent="0.3">
      <c r="A1" s="74" t="s">
        <v>312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15F4-567E-4F17-80A3-F4B9C57D9CAA}">
  <dimension ref="A1"/>
  <sheetViews>
    <sheetView workbookViewId="0"/>
  </sheetViews>
  <sheetFormatPr defaultRowHeight="15" x14ac:dyDescent="0.25"/>
  <sheetData>
    <row r="1" spans="1:1" ht="18.75" x14ac:dyDescent="0.3">
      <c r="A1" s="74" t="s">
        <v>313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4585-DEA8-4CF7-BE4A-F154CA887E03}">
  <dimension ref="A1"/>
  <sheetViews>
    <sheetView topLeftCell="A4" workbookViewId="0"/>
  </sheetViews>
  <sheetFormatPr defaultRowHeight="15" x14ac:dyDescent="0.25"/>
  <sheetData>
    <row r="1" spans="1:1" ht="18.75" x14ac:dyDescent="0.3">
      <c r="A1" s="74" t="s">
        <v>314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ACE5-EB9B-4E09-96BB-B0F245A5F7A8}">
  <dimension ref="A1"/>
  <sheetViews>
    <sheetView workbookViewId="0">
      <selection activeCell="A2" sqref="A2"/>
    </sheetView>
  </sheetViews>
  <sheetFormatPr defaultRowHeight="15" x14ac:dyDescent="0.25"/>
  <sheetData>
    <row r="1" spans="1:1" ht="18.75" x14ac:dyDescent="0.3">
      <c r="A1" s="74" t="s">
        <v>315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6846-0A3A-445F-B54C-52D8FC82D81D}">
  <dimension ref="A1:L64"/>
  <sheetViews>
    <sheetView workbookViewId="0">
      <selection activeCell="A64" sqref="A64:XFD64"/>
    </sheetView>
  </sheetViews>
  <sheetFormatPr defaultRowHeight="11.25" customHeight="1" x14ac:dyDescent="0.2"/>
  <cols>
    <col min="1" max="1" width="4.28515625" style="49" bestFit="1" customWidth="1"/>
    <col min="2" max="2" width="3" style="49" bestFit="1" customWidth="1"/>
    <col min="3" max="3" width="9.140625" style="49" hidden="1" customWidth="1"/>
    <col min="4" max="4" width="16.28515625" style="49" bestFit="1" customWidth="1"/>
    <col min="5" max="5" width="3.7109375" style="49" bestFit="1" customWidth="1"/>
    <col min="6" max="6" width="5" style="49" bestFit="1" customWidth="1"/>
    <col min="7" max="7" width="29.42578125" style="49" bestFit="1" customWidth="1"/>
    <col min="8" max="8" width="5.28515625" style="49" bestFit="1" customWidth="1"/>
    <col min="9" max="9" width="4.5703125" style="49" bestFit="1" customWidth="1"/>
    <col min="10" max="11" width="5" style="49" bestFit="1" customWidth="1"/>
    <col min="12" max="12" width="45.28515625" style="49" bestFit="1" customWidth="1"/>
    <col min="13" max="16384" width="9.140625" style="49"/>
  </cols>
  <sheetData>
    <row r="1" spans="1:12" ht="26.25" x14ac:dyDescent="0.4">
      <c r="A1" s="5" t="s">
        <v>192</v>
      </c>
    </row>
    <row r="2" spans="1:12" ht="21" x14ac:dyDescent="0.35">
      <c r="A2" s="68" t="s">
        <v>2</v>
      </c>
      <c r="L2" s="49" t="s">
        <v>193</v>
      </c>
    </row>
    <row r="3" spans="1:12" ht="11.25" customHeight="1" x14ac:dyDescent="0.2">
      <c r="A3" s="35" t="s">
        <v>183</v>
      </c>
      <c r="B3" s="35" t="s">
        <v>184</v>
      </c>
      <c r="C3" s="36"/>
      <c r="D3" s="36" t="s">
        <v>14</v>
      </c>
      <c r="E3" s="36" t="s">
        <v>185</v>
      </c>
      <c r="F3" s="37" t="s">
        <v>186</v>
      </c>
      <c r="G3" s="36" t="s">
        <v>187</v>
      </c>
      <c r="H3" s="35" t="s">
        <v>188</v>
      </c>
      <c r="I3" s="35" t="s">
        <v>189</v>
      </c>
      <c r="J3" s="35" t="s">
        <v>190</v>
      </c>
      <c r="K3" s="41" t="s">
        <v>191</v>
      </c>
      <c r="L3" s="53"/>
    </row>
    <row r="4" spans="1:12" ht="11.25" customHeight="1" x14ac:dyDescent="0.2">
      <c r="A4" s="38"/>
      <c r="B4" s="38"/>
      <c r="C4" s="39"/>
      <c r="D4" s="39"/>
      <c r="E4" s="39"/>
      <c r="F4" s="40"/>
      <c r="G4" s="39"/>
      <c r="H4" s="38"/>
      <c r="I4" s="38"/>
      <c r="J4" s="38"/>
      <c r="K4" s="54"/>
      <c r="L4" s="53"/>
    </row>
    <row r="5" spans="1:12" ht="11.25" customHeight="1" x14ac:dyDescent="0.2">
      <c r="A5" s="38"/>
      <c r="B5" s="38"/>
      <c r="C5" s="39"/>
      <c r="D5" s="39"/>
      <c r="E5" s="39"/>
      <c r="F5" s="40"/>
      <c r="G5" s="39"/>
      <c r="H5" s="38"/>
      <c r="I5" s="38"/>
      <c r="J5" s="38"/>
      <c r="K5" s="54"/>
      <c r="L5" s="53"/>
    </row>
    <row r="6" spans="1:12" ht="11.25" customHeight="1" x14ac:dyDescent="0.2">
      <c r="A6" s="38"/>
      <c r="B6" s="38"/>
      <c r="C6" s="39"/>
      <c r="D6" s="39"/>
      <c r="E6" s="39"/>
      <c r="F6" s="40"/>
      <c r="G6" s="39"/>
      <c r="H6" s="38"/>
      <c r="I6" s="38"/>
      <c r="J6" s="38"/>
      <c r="K6" s="54"/>
      <c r="L6" s="53"/>
    </row>
    <row r="7" spans="1:12" ht="11.25" customHeight="1" x14ac:dyDescent="0.2">
      <c r="A7" s="38"/>
      <c r="B7" s="38"/>
      <c r="C7" s="39"/>
      <c r="D7" s="39"/>
      <c r="E7" s="39"/>
      <c r="F7" s="40"/>
      <c r="G7" s="39"/>
      <c r="H7" s="38"/>
      <c r="I7" s="38"/>
      <c r="J7" s="38"/>
      <c r="K7" s="54"/>
      <c r="L7" s="53"/>
    </row>
    <row r="8" spans="1:12" ht="11.25" customHeight="1" x14ac:dyDescent="0.2">
      <c r="A8" s="38"/>
      <c r="B8" s="38"/>
      <c r="C8" s="39"/>
      <c r="D8" s="39"/>
      <c r="E8" s="39"/>
      <c r="F8" s="40"/>
      <c r="G8" s="39"/>
      <c r="H8" s="38"/>
      <c r="I8" s="38"/>
      <c r="J8" s="38"/>
      <c r="K8" s="54"/>
      <c r="L8" s="53"/>
    </row>
    <row r="9" spans="1:12" ht="11.25" customHeight="1" x14ac:dyDescent="0.2">
      <c r="A9" s="38"/>
      <c r="B9" s="38"/>
      <c r="C9" s="39"/>
      <c r="D9" s="39"/>
      <c r="E9" s="39"/>
      <c r="F9" s="40"/>
      <c r="G9" s="39"/>
      <c r="H9" s="38"/>
      <c r="I9" s="38"/>
      <c r="J9" s="38"/>
      <c r="K9" s="54"/>
      <c r="L9" s="53"/>
    </row>
    <row r="10" spans="1:12" ht="11.25" customHeight="1" x14ac:dyDescent="0.2">
      <c r="A10" s="50"/>
      <c r="B10" s="50"/>
      <c r="C10" s="51"/>
      <c r="D10" s="51"/>
      <c r="E10" s="51"/>
      <c r="F10" s="52"/>
      <c r="G10" s="51"/>
      <c r="H10" s="50"/>
      <c r="I10" s="50"/>
      <c r="J10" s="50"/>
      <c r="K10" s="55"/>
      <c r="L10" s="53"/>
    </row>
    <row r="11" spans="1:12" ht="11.25" customHeight="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1.25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ht="11.25" customHeight="1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5" spans="1:12" ht="21" x14ac:dyDescent="0.35">
      <c r="A15" s="68" t="s">
        <v>5</v>
      </c>
    </row>
    <row r="16" spans="1:12" ht="11.25" customHeight="1" x14ac:dyDescent="0.2">
      <c r="A16" s="43" t="s">
        <v>183</v>
      </c>
      <c r="B16" s="43" t="s">
        <v>184</v>
      </c>
      <c r="C16" s="44"/>
      <c r="D16" s="44" t="s">
        <v>14</v>
      </c>
      <c r="E16" s="44" t="s">
        <v>185</v>
      </c>
      <c r="F16" s="56" t="s">
        <v>186</v>
      </c>
      <c r="G16" s="44" t="s">
        <v>187</v>
      </c>
      <c r="H16" s="43" t="s">
        <v>188</v>
      </c>
      <c r="I16" s="43" t="s">
        <v>189</v>
      </c>
      <c r="J16" s="43" t="s">
        <v>190</v>
      </c>
      <c r="K16" s="43" t="s">
        <v>191</v>
      </c>
      <c r="L16" s="53"/>
    </row>
    <row r="17" spans="1:12" ht="11.25" customHeight="1" x14ac:dyDescent="0.2">
      <c r="A17" s="45"/>
      <c r="B17" s="45"/>
      <c r="C17" s="57"/>
      <c r="D17" s="57"/>
      <c r="E17" s="57"/>
      <c r="F17" s="58"/>
      <c r="G17" s="57"/>
      <c r="H17" s="45"/>
      <c r="I17" s="45"/>
      <c r="J17" s="45"/>
      <c r="K17" s="45"/>
      <c r="L17" s="53"/>
    </row>
    <row r="18" spans="1:12" ht="11.25" customHeight="1" x14ac:dyDescent="0.2">
      <c r="A18" s="45"/>
      <c r="B18" s="45"/>
      <c r="C18" s="57"/>
      <c r="D18" s="57"/>
      <c r="E18" s="57"/>
      <c r="F18" s="58"/>
      <c r="G18" s="57"/>
      <c r="H18" s="45"/>
      <c r="I18" s="45"/>
      <c r="J18" s="45"/>
      <c r="K18" s="45"/>
      <c r="L18" s="53"/>
    </row>
    <row r="19" spans="1:12" ht="11.25" customHeight="1" x14ac:dyDescent="0.2">
      <c r="A19" s="45"/>
      <c r="B19" s="45"/>
      <c r="C19" s="57"/>
      <c r="D19" s="57"/>
      <c r="E19" s="57"/>
      <c r="F19" s="58"/>
      <c r="G19" s="57"/>
      <c r="H19" s="45"/>
      <c r="I19" s="45"/>
      <c r="J19" s="45"/>
      <c r="K19" s="45"/>
      <c r="L19" s="53"/>
    </row>
    <row r="20" spans="1:12" ht="11.25" customHeight="1" x14ac:dyDescent="0.2">
      <c r="A20" s="45"/>
      <c r="B20" s="45"/>
      <c r="C20" s="57"/>
      <c r="D20" s="57"/>
      <c r="E20" s="57"/>
      <c r="F20" s="58"/>
      <c r="G20" s="57"/>
      <c r="H20" s="45"/>
      <c r="I20" s="45"/>
      <c r="J20" s="45"/>
      <c r="K20" s="45"/>
      <c r="L20" s="53"/>
    </row>
    <row r="21" spans="1:12" ht="11.25" customHeight="1" x14ac:dyDescent="0.2">
      <c r="A21" s="45"/>
      <c r="B21" s="45"/>
      <c r="C21" s="57"/>
      <c r="D21" s="57"/>
      <c r="E21" s="57"/>
      <c r="F21" s="58"/>
      <c r="G21" s="57"/>
      <c r="H21" s="45"/>
      <c r="I21" s="45"/>
      <c r="J21" s="45"/>
      <c r="K21" s="45"/>
      <c r="L21" s="53"/>
    </row>
    <row r="22" spans="1:12" ht="11.2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11.2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1.25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2" ht="11.25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1.25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11.25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2" ht="11.25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0" spans="1:12" ht="21" x14ac:dyDescent="0.35">
      <c r="A30" s="69" t="s">
        <v>6</v>
      </c>
    </row>
    <row r="31" spans="1:12" ht="11.25" customHeight="1" x14ac:dyDescent="0.2">
      <c r="A31" s="59" t="s">
        <v>183</v>
      </c>
      <c r="B31" s="59" t="s">
        <v>184</v>
      </c>
      <c r="C31" s="60"/>
      <c r="D31" s="60" t="s">
        <v>14</v>
      </c>
      <c r="E31" s="60" t="s">
        <v>185</v>
      </c>
      <c r="F31" s="61" t="s">
        <v>186</v>
      </c>
      <c r="G31" s="60" t="s">
        <v>187</v>
      </c>
      <c r="H31" s="59" t="s">
        <v>188</v>
      </c>
      <c r="I31" s="59" t="s">
        <v>189</v>
      </c>
      <c r="J31" s="59" t="s">
        <v>190</v>
      </c>
      <c r="K31" s="62" t="s">
        <v>191</v>
      </c>
      <c r="L31" s="53"/>
    </row>
    <row r="32" spans="1:12" ht="11.25" customHeight="1" x14ac:dyDescent="0.2">
      <c r="A32" s="45"/>
      <c r="B32" s="45"/>
      <c r="C32" s="57"/>
      <c r="D32" s="57"/>
      <c r="E32" s="57"/>
      <c r="F32" s="58"/>
      <c r="G32" s="57"/>
      <c r="H32" s="45"/>
      <c r="I32" s="45"/>
      <c r="J32" s="45"/>
      <c r="K32" s="45"/>
      <c r="L32" s="53"/>
    </row>
    <row r="33" spans="1:12" ht="11.25" customHeight="1" x14ac:dyDescent="0.2">
      <c r="A33" s="45"/>
      <c r="B33" s="45"/>
      <c r="C33" s="57"/>
      <c r="D33" s="57"/>
      <c r="E33" s="57"/>
      <c r="F33" s="58"/>
      <c r="G33" s="57"/>
      <c r="H33" s="45"/>
      <c r="I33" s="45"/>
      <c r="J33" s="45"/>
      <c r="K33" s="45"/>
      <c r="L33" s="53"/>
    </row>
    <row r="34" spans="1:12" ht="11.25" customHeight="1" x14ac:dyDescent="0.2">
      <c r="A34" s="45"/>
      <c r="B34" s="45"/>
      <c r="C34" s="57"/>
      <c r="D34" s="57"/>
      <c r="E34" s="57"/>
      <c r="F34" s="58"/>
      <c r="G34" s="57"/>
      <c r="H34" s="45"/>
      <c r="I34" s="45"/>
      <c r="J34" s="45"/>
      <c r="K34" s="45"/>
      <c r="L34" s="53"/>
    </row>
    <row r="35" spans="1:12" ht="11.25" customHeight="1" x14ac:dyDescent="0.2">
      <c r="A35" s="45"/>
      <c r="B35" s="45"/>
      <c r="C35" s="57"/>
      <c r="D35" s="57"/>
      <c r="E35" s="57"/>
      <c r="F35" s="58"/>
      <c r="G35" s="57"/>
      <c r="H35" s="45"/>
      <c r="I35" s="45"/>
      <c r="J35" s="45"/>
      <c r="K35" s="45"/>
      <c r="L35" s="53"/>
    </row>
    <row r="36" spans="1:12" ht="11.25" customHeight="1" x14ac:dyDescent="0.2">
      <c r="A36" s="45"/>
      <c r="B36" s="45"/>
      <c r="C36" s="57"/>
      <c r="D36" s="57"/>
      <c r="E36" s="57"/>
      <c r="F36" s="58"/>
      <c r="G36" s="57"/>
      <c r="H36" s="45"/>
      <c r="I36" s="45"/>
      <c r="J36" s="45"/>
      <c r="K36" s="45"/>
      <c r="L36" s="53"/>
    </row>
    <row r="37" spans="1:12" ht="11.25" customHeight="1" x14ac:dyDescent="0.2">
      <c r="A37" s="45"/>
      <c r="B37" s="45"/>
      <c r="C37" s="57"/>
      <c r="D37" s="57"/>
      <c r="E37" s="57"/>
      <c r="F37" s="58"/>
      <c r="G37" s="57"/>
      <c r="H37" s="45"/>
      <c r="I37" s="45"/>
      <c r="J37" s="45"/>
      <c r="K37" s="45"/>
      <c r="L37" s="53"/>
    </row>
    <row r="38" spans="1:12" ht="11.25" customHeight="1" x14ac:dyDescent="0.2">
      <c r="A38" s="45"/>
      <c r="B38" s="45"/>
      <c r="C38" s="57"/>
      <c r="D38" s="57"/>
      <c r="E38" s="57"/>
      <c r="F38" s="58"/>
      <c r="G38" s="57"/>
      <c r="H38" s="45"/>
      <c r="I38" s="45"/>
      <c r="J38" s="45"/>
      <c r="K38" s="45"/>
      <c r="L38" s="53"/>
    </row>
    <row r="39" spans="1:12" ht="11.25" customHeight="1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1" spans="1:12" ht="21" x14ac:dyDescent="0.35">
      <c r="A41" s="69" t="s">
        <v>7</v>
      </c>
    </row>
    <row r="42" spans="1:12" ht="11.25" customHeight="1" x14ac:dyDescent="0.2">
      <c r="A42" s="43" t="s">
        <v>183</v>
      </c>
      <c r="B42" s="43" t="s">
        <v>184</v>
      </c>
      <c r="C42" s="44"/>
      <c r="D42" s="44" t="s">
        <v>14</v>
      </c>
      <c r="E42" s="44" t="s">
        <v>185</v>
      </c>
      <c r="F42" s="56" t="s">
        <v>186</v>
      </c>
      <c r="G42" s="44" t="s">
        <v>187</v>
      </c>
      <c r="H42" s="43" t="s">
        <v>188</v>
      </c>
      <c r="I42" s="43" t="s">
        <v>189</v>
      </c>
      <c r="J42" s="43" t="s">
        <v>190</v>
      </c>
      <c r="K42" s="43" t="s">
        <v>191</v>
      </c>
      <c r="L42" s="53"/>
    </row>
    <row r="43" spans="1:12" ht="11.25" customHeight="1" x14ac:dyDescent="0.2">
      <c r="A43" s="45"/>
      <c r="B43" s="45"/>
      <c r="C43" s="57"/>
      <c r="D43" s="57"/>
      <c r="E43" s="57"/>
      <c r="F43" s="58"/>
      <c r="G43" s="57"/>
      <c r="H43" s="45"/>
      <c r="I43" s="45"/>
      <c r="J43" s="45"/>
      <c r="K43" s="45"/>
      <c r="L43" s="53"/>
    </row>
    <row r="44" spans="1:12" ht="11.25" customHeight="1" x14ac:dyDescent="0.2">
      <c r="A44" s="45"/>
      <c r="B44" s="45"/>
      <c r="C44" s="57"/>
      <c r="D44" s="57"/>
      <c r="E44" s="57"/>
      <c r="F44" s="58"/>
      <c r="G44" s="57"/>
      <c r="H44" s="45"/>
      <c r="I44" s="45"/>
      <c r="J44" s="45"/>
      <c r="K44" s="45"/>
      <c r="L44" s="53"/>
    </row>
    <row r="45" spans="1:12" ht="11.25" customHeight="1" x14ac:dyDescent="0.2">
      <c r="A45" s="45"/>
      <c r="B45" s="45"/>
      <c r="C45" s="57"/>
      <c r="D45" s="57"/>
      <c r="E45" s="57"/>
      <c r="F45" s="58"/>
      <c r="G45" s="57"/>
      <c r="H45" s="45"/>
      <c r="I45" s="45"/>
      <c r="J45" s="45"/>
      <c r="K45" s="45"/>
      <c r="L45" s="53"/>
    </row>
    <row r="46" spans="1:12" ht="11.25" customHeight="1" x14ac:dyDescent="0.2">
      <c r="A46" s="45"/>
      <c r="B46" s="45"/>
      <c r="C46" s="57"/>
      <c r="D46" s="57"/>
      <c r="E46" s="57"/>
      <c r="F46" s="58"/>
      <c r="G46" s="57"/>
      <c r="H46" s="45"/>
      <c r="I46" s="45"/>
      <c r="J46" s="45"/>
      <c r="K46" s="45"/>
      <c r="L46" s="53"/>
    </row>
    <row r="47" spans="1:12" ht="11.25" customHeight="1" x14ac:dyDescent="0.2">
      <c r="A47" s="45"/>
      <c r="B47" s="45"/>
      <c r="C47" s="57"/>
      <c r="D47" s="57"/>
      <c r="E47" s="57"/>
      <c r="F47" s="58"/>
      <c r="G47" s="57"/>
      <c r="H47" s="45"/>
      <c r="I47" s="45"/>
      <c r="J47" s="45"/>
      <c r="K47" s="45"/>
      <c r="L47" s="53"/>
    </row>
    <row r="48" spans="1:12" ht="11.25" customHeight="1" x14ac:dyDescent="0.2">
      <c r="A48" s="38"/>
      <c r="B48" s="38"/>
      <c r="C48" s="39"/>
      <c r="D48" s="39"/>
      <c r="E48" s="39"/>
      <c r="F48" s="40"/>
      <c r="G48" s="39"/>
      <c r="H48" s="38"/>
      <c r="I48" s="38"/>
      <c r="J48" s="38"/>
      <c r="K48" s="38"/>
    </row>
    <row r="49" spans="1:12" ht="11.25" customHeight="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1:12" ht="11.25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</row>
    <row r="51" spans="1:12" ht="11.25" customHeight="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spans="1:12" ht="11.25" customHeight="1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4" spans="1:12" ht="21" x14ac:dyDescent="0.35">
      <c r="A54" s="69" t="s">
        <v>13</v>
      </c>
    </row>
    <row r="55" spans="1:12" ht="11.25" customHeight="1" x14ac:dyDescent="0.2">
      <c r="A55" s="65"/>
      <c r="B55" s="65"/>
      <c r="D55" s="66"/>
      <c r="E55" s="57"/>
      <c r="F55" s="34"/>
      <c r="G55" s="63"/>
      <c r="H55" s="53"/>
      <c r="I55" s="53"/>
      <c r="J55" s="53"/>
      <c r="K55" s="53"/>
      <c r="L55" s="53"/>
    </row>
    <row r="56" spans="1:12" ht="11.25" customHeight="1" x14ac:dyDescent="0.2">
      <c r="A56" s="53"/>
      <c r="B56" s="53"/>
      <c r="C56" s="53"/>
      <c r="D56" s="67"/>
      <c r="E56" s="57"/>
      <c r="F56" s="34"/>
      <c r="G56" s="63"/>
      <c r="H56" s="53"/>
      <c r="I56" s="53"/>
      <c r="J56" s="53"/>
      <c r="K56" s="53"/>
      <c r="L56" s="53"/>
    </row>
    <row r="57" spans="1:12" ht="21" x14ac:dyDescent="0.35">
      <c r="A57" s="69" t="s">
        <v>12</v>
      </c>
    </row>
    <row r="58" spans="1:12" ht="11.25" customHeight="1" x14ac:dyDescent="0.2">
      <c r="A58" s="53"/>
      <c r="B58" s="53"/>
      <c r="D58" s="33"/>
      <c r="E58" s="57"/>
      <c r="F58" s="34"/>
      <c r="G58" s="63"/>
      <c r="H58" s="53"/>
      <c r="I58" s="53"/>
      <c r="J58" s="53"/>
      <c r="K58" s="53"/>
      <c r="L58" s="53"/>
    </row>
    <row r="59" spans="1:12" ht="11.25" customHeight="1" x14ac:dyDescent="0.2">
      <c r="A59" s="53"/>
      <c r="B59" s="53"/>
      <c r="D59" s="33"/>
      <c r="E59" s="57"/>
      <c r="F59" s="34"/>
      <c r="G59" s="63"/>
      <c r="H59" s="53"/>
      <c r="I59" s="53"/>
      <c r="J59" s="53"/>
      <c r="K59" s="53"/>
      <c r="L59" s="53"/>
    </row>
    <row r="61" spans="1:12" ht="21" x14ac:dyDescent="0.35">
      <c r="A61" s="69" t="s">
        <v>138</v>
      </c>
    </row>
    <row r="62" spans="1:12" ht="11.25" customHeight="1" x14ac:dyDescent="0.2">
      <c r="A62" s="32"/>
      <c r="B62" s="32"/>
      <c r="C62" s="33"/>
      <c r="D62" s="33"/>
      <c r="E62" s="33"/>
      <c r="F62" s="34"/>
      <c r="G62" s="33"/>
      <c r="H62" s="32"/>
      <c r="I62" s="32"/>
      <c r="J62" s="32"/>
      <c r="K62" s="42"/>
      <c r="L62" s="53"/>
    </row>
    <row r="63" spans="1:12" ht="21" x14ac:dyDescent="0.35">
      <c r="A63" s="69" t="s">
        <v>137</v>
      </c>
    </row>
    <row r="64" spans="1:12" ht="11.25" customHeight="1" x14ac:dyDescent="0.2">
      <c r="A64" s="32"/>
      <c r="B64" s="32"/>
      <c r="C64" s="33"/>
      <c r="D64" s="33"/>
      <c r="E64" s="33"/>
      <c r="F64" s="34"/>
      <c r="G64" s="33"/>
      <c r="H64" s="32"/>
      <c r="I64" s="32"/>
      <c r="J64" s="32"/>
      <c r="K64" s="42"/>
      <c r="L64" s="5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670D-3CFF-468C-A168-65B20D5F07AF}">
  <dimension ref="A1:E64"/>
  <sheetViews>
    <sheetView topLeftCell="D58" zoomScale="90" zoomScaleNormal="90" workbookViewId="0">
      <selection activeCell="H4" sqref="H4"/>
    </sheetView>
  </sheetViews>
  <sheetFormatPr defaultRowHeight="15.75" x14ac:dyDescent="0.25"/>
  <cols>
    <col min="1" max="1" width="9.140625" style="14"/>
    <col min="2" max="2" width="76.140625" style="14" customWidth="1"/>
    <col min="3" max="3" width="9.140625" style="14"/>
    <col min="4" max="4" width="10.85546875" style="14" customWidth="1"/>
    <col min="5" max="5" width="80.7109375" style="110" customWidth="1"/>
    <col min="6" max="16384" width="9.140625" style="14"/>
  </cols>
  <sheetData>
    <row r="1" spans="1:5" ht="24" thickBot="1" x14ac:dyDescent="0.4">
      <c r="E1" s="111" t="s">
        <v>380</v>
      </c>
    </row>
    <row r="2" spans="1:5" ht="16.5" thickBot="1" x14ac:dyDescent="0.3">
      <c r="A2" s="77" t="s">
        <v>150</v>
      </c>
      <c r="B2" s="78" t="s">
        <v>207</v>
      </c>
      <c r="D2" s="77" t="s">
        <v>150</v>
      </c>
      <c r="E2" s="78" t="s">
        <v>207</v>
      </c>
    </row>
    <row r="3" spans="1:5" x14ac:dyDescent="0.25">
      <c r="A3" s="117" t="s">
        <v>151</v>
      </c>
      <c r="B3" s="83" t="s">
        <v>345</v>
      </c>
      <c r="D3" s="117" t="s">
        <v>151</v>
      </c>
      <c r="E3" s="83" t="s">
        <v>345</v>
      </c>
    </row>
    <row r="4" spans="1:5" ht="17.25" customHeight="1" x14ac:dyDescent="0.25">
      <c r="A4" s="118"/>
      <c r="B4" s="80" t="s">
        <v>346</v>
      </c>
      <c r="D4" s="118"/>
      <c r="E4" s="80" t="s">
        <v>346</v>
      </c>
    </row>
    <row r="5" spans="1:5" x14ac:dyDescent="0.25">
      <c r="A5" s="118"/>
      <c r="B5" s="83" t="s">
        <v>347</v>
      </c>
      <c r="D5" s="118"/>
      <c r="E5" s="83" t="s">
        <v>347</v>
      </c>
    </row>
    <row r="6" spans="1:5" ht="18" customHeight="1" thickBot="1" x14ac:dyDescent="0.3">
      <c r="A6" s="119"/>
      <c r="B6" s="84" t="s">
        <v>348</v>
      </c>
      <c r="D6" s="119"/>
      <c r="E6" s="84" t="s">
        <v>348</v>
      </c>
    </row>
    <row r="7" spans="1:5" x14ac:dyDescent="0.25">
      <c r="A7" s="117" t="s">
        <v>152</v>
      </c>
      <c r="B7" s="80" t="s">
        <v>349</v>
      </c>
      <c r="D7" s="117" t="s">
        <v>152</v>
      </c>
      <c r="E7" s="80" t="s">
        <v>349</v>
      </c>
    </row>
    <row r="8" spans="1:5" ht="16.5" thickBot="1" x14ac:dyDescent="0.3">
      <c r="A8" s="119"/>
      <c r="B8" s="81" t="s">
        <v>153</v>
      </c>
      <c r="D8" s="119"/>
      <c r="E8" s="81" t="s">
        <v>153</v>
      </c>
    </row>
    <row r="9" spans="1:5" ht="15" customHeight="1" thickBot="1" x14ac:dyDescent="0.3">
      <c r="A9" s="107" t="s">
        <v>350</v>
      </c>
      <c r="B9" s="79" t="s">
        <v>351</v>
      </c>
      <c r="D9" s="107" t="s">
        <v>350</v>
      </c>
      <c r="E9" s="79" t="s">
        <v>351</v>
      </c>
    </row>
    <row r="10" spans="1:5" ht="30.75" thickBot="1" x14ac:dyDescent="0.3">
      <c r="A10" s="107" t="s">
        <v>154</v>
      </c>
      <c r="B10" s="79" t="s">
        <v>155</v>
      </c>
      <c r="D10" s="107" t="s">
        <v>154</v>
      </c>
      <c r="E10" s="79" t="s">
        <v>155</v>
      </c>
    </row>
    <row r="11" spans="1:5" ht="30.75" thickBot="1" x14ac:dyDescent="0.3">
      <c r="A11" s="107" t="s">
        <v>156</v>
      </c>
      <c r="B11" s="79" t="s">
        <v>208</v>
      </c>
      <c r="D11" s="107" t="s">
        <v>156</v>
      </c>
      <c r="E11" s="79" t="s">
        <v>208</v>
      </c>
    </row>
    <row r="12" spans="1:5" x14ac:dyDescent="0.25">
      <c r="A12" s="117" t="s">
        <v>157</v>
      </c>
      <c r="B12" s="82" t="s">
        <v>209</v>
      </c>
      <c r="D12" s="117" t="s">
        <v>157</v>
      </c>
      <c r="E12" s="82" t="s">
        <v>209</v>
      </c>
    </row>
    <row r="13" spans="1:5" x14ac:dyDescent="0.25">
      <c r="A13" s="118"/>
      <c r="B13" s="82" t="s">
        <v>210</v>
      </c>
      <c r="D13" s="118"/>
      <c r="E13" s="82" t="s">
        <v>210</v>
      </c>
    </row>
    <row r="14" spans="1:5" x14ac:dyDescent="0.25">
      <c r="A14" s="118"/>
      <c r="B14" s="82" t="s">
        <v>211</v>
      </c>
      <c r="D14" s="118"/>
      <c r="E14" s="82" t="s">
        <v>211</v>
      </c>
    </row>
    <row r="15" spans="1:5" x14ac:dyDescent="0.25">
      <c r="A15" s="118"/>
      <c r="B15" s="82" t="s">
        <v>212</v>
      </c>
      <c r="D15" s="118"/>
      <c r="E15" s="82" t="s">
        <v>212</v>
      </c>
    </row>
    <row r="16" spans="1:5" x14ac:dyDescent="0.25">
      <c r="A16" s="118"/>
      <c r="B16" s="82" t="s">
        <v>213</v>
      </c>
      <c r="D16" s="118"/>
      <c r="E16" s="82" t="s">
        <v>213</v>
      </c>
    </row>
    <row r="17" spans="1:5" x14ac:dyDescent="0.25">
      <c r="A17" s="118"/>
      <c r="B17" s="82" t="s">
        <v>214</v>
      </c>
      <c r="D17" s="118"/>
      <c r="E17" s="82" t="s">
        <v>214</v>
      </c>
    </row>
    <row r="18" spans="1:5" ht="60.75" thickBot="1" x14ac:dyDescent="0.3">
      <c r="A18" s="119"/>
      <c r="B18" s="81" t="s">
        <v>215</v>
      </c>
      <c r="D18" s="119"/>
      <c r="E18" s="81" t="s">
        <v>215</v>
      </c>
    </row>
    <row r="19" spans="1:5" x14ac:dyDescent="0.25">
      <c r="A19" s="117" t="s">
        <v>158</v>
      </c>
      <c r="B19" s="82" t="s">
        <v>159</v>
      </c>
      <c r="D19" s="117" t="s">
        <v>158</v>
      </c>
      <c r="E19" s="82" t="s">
        <v>159</v>
      </c>
    </row>
    <row r="20" spans="1:5" x14ac:dyDescent="0.25">
      <c r="A20" s="118"/>
      <c r="B20" s="82" t="s">
        <v>160</v>
      </c>
      <c r="D20" s="118"/>
      <c r="E20" s="82" t="s">
        <v>160</v>
      </c>
    </row>
    <row r="21" spans="1:5" x14ac:dyDescent="0.25">
      <c r="A21" s="118"/>
      <c r="B21" s="82" t="s">
        <v>161</v>
      </c>
      <c r="D21" s="118"/>
      <c r="E21" s="82" t="s">
        <v>161</v>
      </c>
    </row>
    <row r="22" spans="1:5" x14ac:dyDescent="0.25">
      <c r="A22" s="118"/>
      <c r="B22" s="82" t="s">
        <v>162</v>
      </c>
      <c r="D22" s="118"/>
      <c r="E22" s="82" t="s">
        <v>162</v>
      </c>
    </row>
    <row r="23" spans="1:5" x14ac:dyDescent="0.25">
      <c r="A23" s="118"/>
      <c r="B23" s="82" t="s">
        <v>163</v>
      </c>
      <c r="D23" s="118"/>
      <c r="E23" s="82" t="s">
        <v>163</v>
      </c>
    </row>
    <row r="24" spans="1:5" x14ac:dyDescent="0.25">
      <c r="A24" s="118"/>
      <c r="B24" s="82" t="s">
        <v>164</v>
      </c>
      <c r="D24" s="118"/>
      <c r="E24" s="82" t="s">
        <v>164</v>
      </c>
    </row>
    <row r="25" spans="1:5" x14ac:dyDescent="0.25">
      <c r="A25" s="118"/>
      <c r="B25" s="82" t="s">
        <v>165</v>
      </c>
      <c r="D25" s="118"/>
      <c r="E25" s="82" t="s">
        <v>165</v>
      </c>
    </row>
    <row r="26" spans="1:5" ht="45" x14ac:dyDescent="0.25">
      <c r="A26" s="118"/>
      <c r="B26" s="82" t="s">
        <v>216</v>
      </c>
      <c r="D26" s="118"/>
      <c r="E26" s="82" t="s">
        <v>216</v>
      </c>
    </row>
    <row r="27" spans="1:5" ht="16.5" thickBot="1" x14ac:dyDescent="0.3">
      <c r="A27" s="119"/>
      <c r="B27" s="81" t="s">
        <v>166</v>
      </c>
      <c r="D27" s="119"/>
      <c r="E27" s="81" t="s">
        <v>166</v>
      </c>
    </row>
    <row r="28" spans="1:5" x14ac:dyDescent="0.25">
      <c r="A28" s="117" t="s">
        <v>167</v>
      </c>
      <c r="B28" s="82" t="s">
        <v>217</v>
      </c>
      <c r="D28" s="117" t="s">
        <v>167</v>
      </c>
      <c r="E28" s="82" t="s">
        <v>217</v>
      </c>
    </row>
    <row r="29" spans="1:5" x14ac:dyDescent="0.25">
      <c r="A29" s="118"/>
      <c r="B29" s="82" t="s">
        <v>218</v>
      </c>
      <c r="D29" s="118"/>
      <c r="E29" s="82" t="s">
        <v>218</v>
      </c>
    </row>
    <row r="30" spans="1:5" x14ac:dyDescent="0.25">
      <c r="A30" s="118"/>
      <c r="B30" s="82" t="s">
        <v>168</v>
      </c>
      <c r="D30" s="118"/>
      <c r="E30" s="82" t="s">
        <v>168</v>
      </c>
    </row>
    <row r="31" spans="1:5" ht="30" x14ac:dyDescent="0.25">
      <c r="A31" s="118"/>
      <c r="B31" s="82" t="s">
        <v>219</v>
      </c>
      <c r="D31" s="118"/>
      <c r="E31" s="82" t="s">
        <v>219</v>
      </c>
    </row>
    <row r="32" spans="1:5" ht="30" x14ac:dyDescent="0.25">
      <c r="A32" s="118"/>
      <c r="B32" s="82" t="s">
        <v>169</v>
      </c>
      <c r="D32" s="118"/>
      <c r="E32" s="82" t="s">
        <v>169</v>
      </c>
    </row>
    <row r="33" spans="1:5" x14ac:dyDescent="0.25">
      <c r="A33" s="118"/>
      <c r="B33" s="82" t="s">
        <v>220</v>
      </c>
      <c r="D33" s="118"/>
      <c r="E33" s="82" t="s">
        <v>220</v>
      </c>
    </row>
    <row r="34" spans="1:5" ht="30" x14ac:dyDescent="0.25">
      <c r="A34" s="118"/>
      <c r="B34" s="82" t="s">
        <v>352</v>
      </c>
      <c r="D34" s="118"/>
      <c r="E34" s="82" t="s">
        <v>352</v>
      </c>
    </row>
    <row r="35" spans="1:5" ht="30" x14ac:dyDescent="0.25">
      <c r="A35" s="118"/>
      <c r="B35" s="82" t="s">
        <v>353</v>
      </c>
      <c r="D35" s="118"/>
      <c r="E35" s="82" t="s">
        <v>353</v>
      </c>
    </row>
    <row r="36" spans="1:5" ht="16.5" thickBot="1" x14ac:dyDescent="0.3">
      <c r="A36" s="119"/>
      <c r="B36" s="84" t="s">
        <v>354</v>
      </c>
      <c r="D36" s="119"/>
      <c r="E36" s="84" t="s">
        <v>354</v>
      </c>
    </row>
    <row r="37" spans="1:5" ht="30" x14ac:dyDescent="0.25">
      <c r="A37" s="117" t="s">
        <v>170</v>
      </c>
      <c r="B37" s="80" t="s">
        <v>355</v>
      </c>
      <c r="D37" s="117" t="s">
        <v>170</v>
      </c>
      <c r="E37" s="80" t="s">
        <v>355</v>
      </c>
    </row>
    <row r="38" spans="1:5" ht="30.75" thickBot="1" x14ac:dyDescent="0.3">
      <c r="A38" s="119"/>
      <c r="B38" s="84" t="s">
        <v>356</v>
      </c>
      <c r="D38" s="119"/>
      <c r="E38" s="84" t="s">
        <v>356</v>
      </c>
    </row>
    <row r="39" spans="1:5" ht="30.75" thickBot="1" x14ac:dyDescent="0.3">
      <c r="A39" s="107" t="s">
        <v>171</v>
      </c>
      <c r="B39" s="81" t="s">
        <v>357</v>
      </c>
      <c r="D39" s="107" t="s">
        <v>171</v>
      </c>
      <c r="E39" s="81" t="s">
        <v>357</v>
      </c>
    </row>
    <row r="40" spans="1:5" x14ac:dyDescent="0.25">
      <c r="A40" s="117" t="s">
        <v>172</v>
      </c>
      <c r="B40" s="83" t="s">
        <v>358</v>
      </c>
      <c r="D40" s="117" t="s">
        <v>172</v>
      </c>
      <c r="E40" s="83" t="s">
        <v>358</v>
      </c>
    </row>
    <row r="41" spans="1:5" x14ac:dyDescent="0.25">
      <c r="A41" s="118"/>
      <c r="B41" s="83" t="s">
        <v>359</v>
      </c>
      <c r="D41" s="118"/>
      <c r="E41" s="83" t="s">
        <v>359</v>
      </c>
    </row>
    <row r="42" spans="1:5" ht="16.5" thickBot="1" x14ac:dyDescent="0.3">
      <c r="A42" s="119"/>
      <c r="B42" s="79" t="s">
        <v>360</v>
      </c>
      <c r="D42" s="119"/>
      <c r="E42" s="79" t="s">
        <v>360</v>
      </c>
    </row>
    <row r="43" spans="1:5" ht="30.75" thickBot="1" x14ac:dyDescent="0.3">
      <c r="A43" s="107" t="s">
        <v>173</v>
      </c>
      <c r="B43" s="81" t="s">
        <v>361</v>
      </c>
      <c r="D43" s="107" t="s">
        <v>173</v>
      </c>
      <c r="E43" s="81" t="s">
        <v>361</v>
      </c>
    </row>
    <row r="44" spans="1:5" ht="16.5" thickBot="1" x14ac:dyDescent="0.3">
      <c r="A44" s="107" t="s">
        <v>174</v>
      </c>
      <c r="B44" s="81" t="s">
        <v>175</v>
      </c>
      <c r="D44" s="107" t="s">
        <v>174</v>
      </c>
      <c r="E44" s="81" t="s">
        <v>175</v>
      </c>
    </row>
    <row r="45" spans="1:5" x14ac:dyDescent="0.25">
      <c r="A45" s="117" t="s">
        <v>96</v>
      </c>
      <c r="B45" s="82" t="s">
        <v>221</v>
      </c>
      <c r="D45" s="117" t="s">
        <v>96</v>
      </c>
      <c r="E45" s="82" t="s">
        <v>221</v>
      </c>
    </row>
    <row r="46" spans="1:5" x14ac:dyDescent="0.25">
      <c r="A46" s="118"/>
      <c r="B46" s="82" t="s">
        <v>222</v>
      </c>
      <c r="D46" s="118"/>
      <c r="E46" s="82" t="s">
        <v>222</v>
      </c>
    </row>
    <row r="47" spans="1:5" ht="30" x14ac:dyDescent="0.25">
      <c r="A47" s="118"/>
      <c r="B47" s="82" t="s">
        <v>362</v>
      </c>
      <c r="D47" s="118"/>
      <c r="E47" s="82" t="s">
        <v>362</v>
      </c>
    </row>
    <row r="48" spans="1:5" ht="16.5" thickBot="1" x14ac:dyDescent="0.3">
      <c r="A48" s="119"/>
      <c r="B48" s="81" t="s">
        <v>363</v>
      </c>
      <c r="D48" s="119"/>
      <c r="E48" s="81" t="s">
        <v>363</v>
      </c>
    </row>
    <row r="49" spans="1:5" x14ac:dyDescent="0.25">
      <c r="A49" s="117" t="s">
        <v>364</v>
      </c>
      <c r="B49" s="82" t="s">
        <v>365</v>
      </c>
      <c r="D49" s="117" t="s">
        <v>364</v>
      </c>
      <c r="E49" s="82" t="s">
        <v>365</v>
      </c>
    </row>
    <row r="50" spans="1:5" x14ac:dyDescent="0.25">
      <c r="A50" s="118"/>
      <c r="B50" s="82" t="s">
        <v>366</v>
      </c>
      <c r="D50" s="118"/>
      <c r="E50" s="82" t="s">
        <v>366</v>
      </c>
    </row>
    <row r="51" spans="1:5" x14ac:dyDescent="0.25">
      <c r="A51" s="118"/>
      <c r="B51" s="82" t="s">
        <v>367</v>
      </c>
      <c r="D51" s="118"/>
      <c r="E51" s="82" t="s">
        <v>367</v>
      </c>
    </row>
    <row r="52" spans="1:5" x14ac:dyDescent="0.25">
      <c r="A52" s="118"/>
      <c r="B52" s="82" t="s">
        <v>368</v>
      </c>
      <c r="D52" s="118"/>
      <c r="E52" s="82" t="s">
        <v>368</v>
      </c>
    </row>
    <row r="53" spans="1:5" x14ac:dyDescent="0.25">
      <c r="A53" s="118"/>
      <c r="B53" s="82" t="s">
        <v>369</v>
      </c>
      <c r="D53" s="118"/>
      <c r="E53" s="82" t="s">
        <v>369</v>
      </c>
    </row>
    <row r="54" spans="1:5" ht="30" x14ac:dyDescent="0.25">
      <c r="A54" s="118"/>
      <c r="B54" s="82" t="s">
        <v>370</v>
      </c>
      <c r="D54" s="118"/>
      <c r="E54" s="82" t="s">
        <v>370</v>
      </c>
    </row>
    <row r="55" spans="1:5" ht="16.5" thickBot="1" x14ac:dyDescent="0.3">
      <c r="A55" s="119"/>
      <c r="B55" s="81" t="s">
        <v>371</v>
      </c>
      <c r="D55" s="119"/>
      <c r="E55" s="81" t="s">
        <v>371</v>
      </c>
    </row>
    <row r="56" spans="1:5" ht="30.75" thickBot="1" x14ac:dyDescent="0.3">
      <c r="A56" s="107" t="s">
        <v>176</v>
      </c>
      <c r="B56" s="81" t="s">
        <v>223</v>
      </c>
      <c r="D56" s="107" t="s">
        <v>176</v>
      </c>
      <c r="E56" s="81" t="s">
        <v>223</v>
      </c>
    </row>
    <row r="57" spans="1:5" ht="30.75" thickBot="1" x14ac:dyDescent="0.3">
      <c r="A57" s="107" t="s">
        <v>177</v>
      </c>
      <c r="B57" s="79" t="s">
        <v>372</v>
      </c>
      <c r="D57" s="107" t="s">
        <v>177</v>
      </c>
      <c r="E57" s="79" t="s">
        <v>372</v>
      </c>
    </row>
    <row r="58" spans="1:5" ht="51.75" thickBot="1" x14ac:dyDescent="0.3">
      <c r="A58" s="107" t="s">
        <v>178</v>
      </c>
      <c r="B58" s="85" t="s">
        <v>179</v>
      </c>
      <c r="D58" s="107" t="s">
        <v>178</v>
      </c>
      <c r="E58" s="85" t="s">
        <v>179</v>
      </c>
    </row>
    <row r="59" spans="1:5" ht="30" x14ac:dyDescent="0.25">
      <c r="A59" s="117" t="s">
        <v>224</v>
      </c>
      <c r="B59" s="109" t="s">
        <v>373</v>
      </c>
      <c r="D59" s="117" t="s">
        <v>224</v>
      </c>
      <c r="E59" s="109" t="s">
        <v>373</v>
      </c>
    </row>
    <row r="60" spans="1:5" x14ac:dyDescent="0.25">
      <c r="A60" s="118"/>
      <c r="B60" s="109" t="s">
        <v>374</v>
      </c>
      <c r="D60" s="118"/>
      <c r="E60" s="109" t="s">
        <v>374</v>
      </c>
    </row>
    <row r="61" spans="1:5" x14ac:dyDescent="0.25">
      <c r="A61" s="118"/>
      <c r="B61" s="83" t="s">
        <v>375</v>
      </c>
      <c r="D61" s="118"/>
      <c r="E61" s="83" t="s">
        <v>375</v>
      </c>
    </row>
    <row r="62" spans="1:5" ht="16.5" thickBot="1" x14ac:dyDescent="0.3">
      <c r="A62" s="119"/>
      <c r="B62" s="79" t="s">
        <v>376</v>
      </c>
      <c r="D62" s="119"/>
      <c r="E62" s="79" t="s">
        <v>376</v>
      </c>
    </row>
    <row r="63" spans="1:5" x14ac:dyDescent="0.25">
      <c r="A63" s="117" t="s">
        <v>377</v>
      </c>
      <c r="B63" s="80" t="s">
        <v>378</v>
      </c>
      <c r="D63" s="117" t="s">
        <v>377</v>
      </c>
      <c r="E63" s="80" t="s">
        <v>378</v>
      </c>
    </row>
    <row r="64" spans="1:5" ht="16.5" thickBot="1" x14ac:dyDescent="0.3">
      <c r="A64" s="119"/>
      <c r="B64" s="84" t="s">
        <v>379</v>
      </c>
      <c r="D64" s="119"/>
      <c r="E64" s="84" t="s">
        <v>379</v>
      </c>
    </row>
  </sheetData>
  <mergeCells count="22">
    <mergeCell ref="A45:A48"/>
    <mergeCell ref="A49:A55"/>
    <mergeCell ref="A59:A62"/>
    <mergeCell ref="A63:A64"/>
    <mergeCell ref="D3:D6"/>
    <mergeCell ref="D7:D8"/>
    <mergeCell ref="D12:D18"/>
    <mergeCell ref="D19:D27"/>
    <mergeCell ref="D28:D36"/>
    <mergeCell ref="D37:D38"/>
    <mergeCell ref="D40:D42"/>
    <mergeCell ref="D45:D48"/>
    <mergeCell ref="D49:D55"/>
    <mergeCell ref="D59:D62"/>
    <mergeCell ref="D63:D64"/>
    <mergeCell ref="A3:A6"/>
    <mergeCell ref="A40:A42"/>
    <mergeCell ref="A7:A8"/>
    <mergeCell ref="A12:A18"/>
    <mergeCell ref="A19:A27"/>
    <mergeCell ref="A28:A36"/>
    <mergeCell ref="A37:A38"/>
  </mergeCells>
  <hyperlinks>
    <hyperlink ref="B4" r:id="rId1" xr:uid="{774B4506-1AA9-412C-B92B-AF8A5C5E2ECA}"/>
    <hyperlink ref="B6" r:id="rId2" xr:uid="{3640C983-57AF-4D6D-9254-D39212A6AB00}"/>
    <hyperlink ref="B7" r:id="rId3" display="http://prazskysach.cz/" xr:uid="{31AAC119-282B-4B98-829C-3ECAD04562B7}"/>
    <hyperlink ref="B36" r:id="rId4" display="http://prazskysach.cz/mladez/jednotlivci/" xr:uid="{0D9AC197-0748-4E41-8D77-067C6B0EB80C}"/>
    <hyperlink ref="B37" r:id="rId5" display="https://forms.office.com/r/7nrRuPMD85" xr:uid="{AB87899A-56B2-4DC4-A14A-BBA4D1B9D952}"/>
    <hyperlink ref="B38" r:id="rId6" display="http://chess-results.com/tnr574603.aspx?lan=5&amp;art=0&amp;turdet=YES" xr:uid="{8835D08D-04B9-4219-81C2-B54BFB13FD54}"/>
    <hyperlink ref="B63" r:id="rId7" xr:uid="{6472B923-E50E-4642-9E15-2071A60E7A23}"/>
    <hyperlink ref="B64" r:id="rId8" xr:uid="{93A0E9B1-7FE3-4D0F-8156-97175A1B729B}"/>
    <hyperlink ref="E4" r:id="rId9" xr:uid="{98E9A975-5846-4590-82BF-C7FFA6DF2C17}"/>
    <hyperlink ref="E6" r:id="rId10" xr:uid="{7AB88F68-A2AF-46F3-A959-ADE29516E213}"/>
    <hyperlink ref="E7" r:id="rId11" display="http://prazskysach.cz/" xr:uid="{089F70AD-CF12-4D41-B21E-ED5C90228E86}"/>
    <hyperlink ref="E36" r:id="rId12" display="http://prazskysach.cz/mladez/jednotlivci/" xr:uid="{E0375F06-5B09-4A04-9D16-238531F68A83}"/>
    <hyperlink ref="E37" r:id="rId13" display="https://forms.office.com/r/7nrRuPMD85" xr:uid="{C30E9365-FE81-4349-BDD5-5B48753AA676}"/>
    <hyperlink ref="E38" r:id="rId14" display="http://chess-results.com/tnr574603.aspx?lan=5&amp;art=0&amp;turdet=YES" xr:uid="{264476F7-1FFF-48A8-A737-060B5042ACF9}"/>
    <hyperlink ref="E63" r:id="rId15" xr:uid="{85BE264E-B54C-49F3-ADE8-9F583BE71587}"/>
    <hyperlink ref="E64" r:id="rId16" xr:uid="{57F6B657-491F-4BFD-8B1D-5B13E8FA21EE}"/>
  </hyperlinks>
  <pageMargins left="0.7" right="0.7" top="0.78740157499999996" bottom="0.78740157499999996" header="0.3" footer="0.3"/>
  <pageSetup paperSize="9" orientation="portrait" horizontalDpi="0" verticalDpi="0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0297-2B83-49AA-AAEB-56D81D45F6DF}">
  <dimension ref="A1:A93"/>
  <sheetViews>
    <sheetView workbookViewId="0">
      <selection activeCell="B16" sqref="B16"/>
    </sheetView>
  </sheetViews>
  <sheetFormatPr defaultRowHeight="15" customHeight="1" x14ac:dyDescent="0.25"/>
  <cols>
    <col min="1" max="1" width="92" bestFit="1" customWidth="1"/>
  </cols>
  <sheetData>
    <row r="1" spans="1:1" ht="26.25" x14ac:dyDescent="0.4">
      <c r="A1" s="5" t="s">
        <v>198</v>
      </c>
    </row>
    <row r="2" spans="1:1" s="26" customFormat="1" ht="15" customHeight="1" x14ac:dyDescent="0.25">
      <c r="A2" s="73" t="s">
        <v>199</v>
      </c>
    </row>
    <row r="3" spans="1:1" s="26" customFormat="1" ht="15" customHeight="1" x14ac:dyDescent="0.25"/>
    <row r="4" spans="1:1" ht="15" customHeight="1" x14ac:dyDescent="0.3">
      <c r="A4" s="74" t="s">
        <v>197</v>
      </c>
    </row>
    <row r="5" spans="1:1" ht="15" customHeight="1" x14ac:dyDescent="0.25">
      <c r="A5" s="7" t="s">
        <v>194</v>
      </c>
    </row>
    <row r="6" spans="1:1" ht="15" customHeight="1" x14ac:dyDescent="0.25">
      <c r="A6" t="s">
        <v>180</v>
      </c>
    </row>
    <row r="7" spans="1:1" ht="15" customHeight="1" x14ac:dyDescent="0.25">
      <c r="A7" s="7" t="s">
        <v>195</v>
      </c>
    </row>
    <row r="8" spans="1:1" ht="15" customHeight="1" x14ac:dyDescent="0.25">
      <c r="A8" t="s">
        <v>181</v>
      </c>
    </row>
    <row r="9" spans="1:1" ht="15" customHeight="1" x14ac:dyDescent="0.25">
      <c r="A9" s="7" t="s">
        <v>196</v>
      </c>
    </row>
    <row r="10" spans="1:1" ht="15" customHeight="1" x14ac:dyDescent="0.25">
      <c r="A10" t="s">
        <v>182</v>
      </c>
    </row>
    <row r="12" spans="1:1" s="108" customFormat="1" ht="14.25" x14ac:dyDescent="0.2">
      <c r="A12" s="108" t="s">
        <v>305</v>
      </c>
    </row>
    <row r="13" spans="1:1" s="108" customFormat="1" ht="15" customHeight="1" x14ac:dyDescent="0.2">
      <c r="A13" s="108" t="s">
        <v>425</v>
      </c>
    </row>
    <row r="14" spans="1:1" s="108" customFormat="1" ht="15" customHeight="1" x14ac:dyDescent="0.2">
      <c r="A14" s="108" t="s">
        <v>327</v>
      </c>
    </row>
    <row r="15" spans="1:1" s="108" customFormat="1" ht="15" customHeight="1" x14ac:dyDescent="0.2">
      <c r="A15" s="108" t="s">
        <v>328</v>
      </c>
    </row>
    <row r="16" spans="1:1" s="108" customFormat="1" ht="15" customHeight="1" x14ac:dyDescent="0.2">
      <c r="A16" s="108" t="s">
        <v>329</v>
      </c>
    </row>
    <row r="17" spans="1:1" s="108" customFormat="1" ht="15" customHeight="1" x14ac:dyDescent="0.2">
      <c r="A17" s="108" t="s">
        <v>330</v>
      </c>
    </row>
    <row r="18" spans="1:1" s="108" customFormat="1" ht="15" customHeight="1" x14ac:dyDescent="0.2">
      <c r="A18" s="108" t="s">
        <v>331</v>
      </c>
    </row>
    <row r="19" spans="1:1" s="108" customFormat="1" ht="15" customHeight="1" x14ac:dyDescent="0.2">
      <c r="A19" s="108" t="s">
        <v>332</v>
      </c>
    </row>
    <row r="20" spans="1:1" s="108" customFormat="1" ht="15" customHeight="1" x14ac:dyDescent="0.2">
      <c r="A20" s="108" t="s">
        <v>333</v>
      </c>
    </row>
    <row r="21" spans="1:1" s="108" customFormat="1" ht="15" customHeight="1" x14ac:dyDescent="0.2">
      <c r="A21" s="108" t="s">
        <v>334</v>
      </c>
    </row>
    <row r="22" spans="1:1" s="108" customFormat="1" ht="15" customHeight="1" x14ac:dyDescent="0.2">
      <c r="A22" s="108" t="s">
        <v>335</v>
      </c>
    </row>
    <row r="23" spans="1:1" s="108" customFormat="1" ht="15" customHeight="1" x14ac:dyDescent="0.2">
      <c r="A23" s="108" t="s">
        <v>336</v>
      </c>
    </row>
    <row r="24" spans="1:1" s="108" customFormat="1" ht="15" customHeight="1" x14ac:dyDescent="0.2">
      <c r="A24" s="108" t="s">
        <v>337</v>
      </c>
    </row>
    <row r="25" spans="1:1" s="108" customFormat="1" ht="15" customHeight="1" x14ac:dyDescent="0.2">
      <c r="A25" s="108" t="s">
        <v>338</v>
      </c>
    </row>
    <row r="26" spans="1:1" s="108" customFormat="1" ht="15" customHeight="1" x14ac:dyDescent="0.2">
      <c r="A26" s="108" t="s">
        <v>339</v>
      </c>
    </row>
    <row r="27" spans="1:1" s="108" customFormat="1" ht="15" customHeight="1" x14ac:dyDescent="0.2">
      <c r="A27" s="108" t="s">
        <v>340</v>
      </c>
    </row>
    <row r="28" spans="1:1" s="108" customFormat="1" ht="15" customHeight="1" x14ac:dyDescent="0.2">
      <c r="A28" s="108" t="s">
        <v>341</v>
      </c>
    </row>
    <row r="29" spans="1:1" s="108" customFormat="1" ht="15" customHeight="1" x14ac:dyDescent="0.2">
      <c r="A29" s="108" t="s">
        <v>342</v>
      </c>
    </row>
    <row r="30" spans="1:1" s="108" customFormat="1" ht="15" customHeight="1" x14ac:dyDescent="0.2">
      <c r="A30" s="108" t="s">
        <v>343</v>
      </c>
    </row>
    <row r="31" spans="1:1" s="108" customFormat="1" ht="15" customHeight="1" x14ac:dyDescent="0.2">
      <c r="A31" s="108" t="s">
        <v>344</v>
      </c>
    </row>
    <row r="32" spans="1:1" s="108" customFormat="1" ht="15" customHeight="1" x14ac:dyDescent="0.2"/>
    <row r="33" spans="1:1" s="108" customFormat="1" ht="14.25" x14ac:dyDescent="0.2">
      <c r="A33" s="108" t="s">
        <v>300</v>
      </c>
    </row>
    <row r="34" spans="1:1" s="108" customFormat="1" ht="15" customHeight="1" x14ac:dyDescent="0.2">
      <c r="A34" s="108" t="s">
        <v>381</v>
      </c>
    </row>
    <row r="35" spans="1:1" s="108" customFormat="1" ht="15" customHeight="1" x14ac:dyDescent="0.2">
      <c r="A35" s="108" t="s">
        <v>382</v>
      </c>
    </row>
    <row r="36" spans="1:1" s="108" customFormat="1" ht="15" customHeight="1" x14ac:dyDescent="0.2">
      <c r="A36" s="108" t="s">
        <v>383</v>
      </c>
    </row>
    <row r="37" spans="1:1" s="108" customFormat="1" ht="15" customHeight="1" x14ac:dyDescent="0.2">
      <c r="A37" s="108" t="s">
        <v>384</v>
      </c>
    </row>
    <row r="38" spans="1:1" s="108" customFormat="1" ht="15" customHeight="1" x14ac:dyDescent="0.2">
      <c r="A38" s="108" t="s">
        <v>385</v>
      </c>
    </row>
    <row r="39" spans="1:1" s="108" customFormat="1" ht="15" customHeight="1" x14ac:dyDescent="0.2">
      <c r="A39" s="108" t="s">
        <v>386</v>
      </c>
    </row>
    <row r="40" spans="1:1" s="108" customFormat="1" ht="15" customHeight="1" x14ac:dyDescent="0.2">
      <c r="A40" s="108" t="s">
        <v>387</v>
      </c>
    </row>
    <row r="41" spans="1:1" s="108" customFormat="1" ht="15" customHeight="1" x14ac:dyDescent="0.2">
      <c r="A41" s="108" t="s">
        <v>388</v>
      </c>
    </row>
    <row r="42" spans="1:1" s="108" customFormat="1" ht="15" customHeight="1" x14ac:dyDescent="0.2">
      <c r="A42" s="108" t="s">
        <v>389</v>
      </c>
    </row>
    <row r="43" spans="1:1" s="108" customFormat="1" ht="15" customHeight="1" x14ac:dyDescent="0.2">
      <c r="A43" s="108" t="s">
        <v>390</v>
      </c>
    </row>
    <row r="44" spans="1:1" s="108" customFormat="1" ht="15" customHeight="1" x14ac:dyDescent="0.2">
      <c r="A44" s="108" t="s">
        <v>391</v>
      </c>
    </row>
    <row r="45" spans="1:1" s="108" customFormat="1" ht="15" customHeight="1" x14ac:dyDescent="0.2">
      <c r="A45" s="108" t="s">
        <v>392</v>
      </c>
    </row>
    <row r="46" spans="1:1" s="108" customFormat="1" ht="15" customHeight="1" x14ac:dyDescent="0.2">
      <c r="A46" s="108" t="s">
        <v>393</v>
      </c>
    </row>
    <row r="47" spans="1:1" s="108" customFormat="1" ht="15" customHeight="1" x14ac:dyDescent="0.2">
      <c r="A47" s="108" t="s">
        <v>394</v>
      </c>
    </row>
    <row r="48" spans="1:1" s="108" customFormat="1" ht="15" customHeight="1" x14ac:dyDescent="0.2">
      <c r="A48" s="108" t="s">
        <v>395</v>
      </c>
    </row>
    <row r="49" spans="1:1" s="108" customFormat="1" ht="15" customHeight="1" x14ac:dyDescent="0.2">
      <c r="A49" s="108" t="s">
        <v>396</v>
      </c>
    </row>
    <row r="50" spans="1:1" s="108" customFormat="1" ht="15" customHeight="1" x14ac:dyDescent="0.2">
      <c r="A50" s="108" t="s">
        <v>397</v>
      </c>
    </row>
    <row r="51" spans="1:1" s="108" customFormat="1" ht="15" customHeight="1" x14ac:dyDescent="0.2">
      <c r="A51" s="108" t="s">
        <v>398</v>
      </c>
    </row>
    <row r="52" spans="1:1" s="108" customFormat="1" ht="15" customHeight="1" x14ac:dyDescent="0.2">
      <c r="A52" s="108" t="s">
        <v>399</v>
      </c>
    </row>
    <row r="53" spans="1:1" s="108" customFormat="1" ht="15" customHeight="1" x14ac:dyDescent="0.2"/>
    <row r="54" spans="1:1" s="108" customFormat="1" ht="14.25" x14ac:dyDescent="0.2">
      <c r="A54" s="108" t="s">
        <v>295</v>
      </c>
    </row>
    <row r="55" spans="1:1" s="108" customFormat="1" ht="15" customHeight="1" x14ac:dyDescent="0.2">
      <c r="A55" s="108" t="s">
        <v>400</v>
      </c>
    </row>
    <row r="56" spans="1:1" s="108" customFormat="1" ht="15" customHeight="1" x14ac:dyDescent="0.2">
      <c r="A56" s="108" t="s">
        <v>401</v>
      </c>
    </row>
    <row r="57" spans="1:1" s="108" customFormat="1" ht="15" customHeight="1" x14ac:dyDescent="0.2">
      <c r="A57" s="108" t="s">
        <v>402</v>
      </c>
    </row>
    <row r="58" spans="1:1" s="108" customFormat="1" ht="15" customHeight="1" x14ac:dyDescent="0.2">
      <c r="A58" s="108" t="s">
        <v>403</v>
      </c>
    </row>
    <row r="59" spans="1:1" s="108" customFormat="1" ht="15" customHeight="1" x14ac:dyDescent="0.2">
      <c r="A59" s="108" t="s">
        <v>404</v>
      </c>
    </row>
    <row r="60" spans="1:1" s="108" customFormat="1" ht="15" customHeight="1" x14ac:dyDescent="0.2">
      <c r="A60" s="108" t="s">
        <v>405</v>
      </c>
    </row>
    <row r="61" spans="1:1" s="108" customFormat="1" ht="15" customHeight="1" x14ac:dyDescent="0.2">
      <c r="A61" s="108" t="s">
        <v>406</v>
      </c>
    </row>
    <row r="62" spans="1:1" s="108" customFormat="1" ht="15" customHeight="1" x14ac:dyDescent="0.2">
      <c r="A62" s="108" t="s">
        <v>407</v>
      </c>
    </row>
    <row r="63" spans="1:1" s="108" customFormat="1" ht="15" customHeight="1" x14ac:dyDescent="0.2">
      <c r="A63" s="108" t="s">
        <v>408</v>
      </c>
    </row>
    <row r="64" spans="1:1" s="108" customFormat="1" ht="15" customHeight="1" x14ac:dyDescent="0.2">
      <c r="A64" s="108" t="s">
        <v>409</v>
      </c>
    </row>
    <row r="65" spans="1:1" s="108" customFormat="1" ht="15" customHeight="1" x14ac:dyDescent="0.2">
      <c r="A65" s="108" t="s">
        <v>410</v>
      </c>
    </row>
    <row r="66" spans="1:1" s="108" customFormat="1" ht="15" customHeight="1" x14ac:dyDescent="0.2">
      <c r="A66" s="108" t="s">
        <v>411</v>
      </c>
    </row>
    <row r="67" spans="1:1" s="108" customFormat="1" ht="15" customHeight="1" x14ac:dyDescent="0.2">
      <c r="A67" s="108" t="s">
        <v>412</v>
      </c>
    </row>
    <row r="68" spans="1:1" s="108" customFormat="1" ht="15" customHeight="1" x14ac:dyDescent="0.2">
      <c r="A68" s="108" t="s">
        <v>413</v>
      </c>
    </row>
    <row r="69" spans="1:1" s="108" customFormat="1" ht="15" customHeight="1" x14ac:dyDescent="0.2">
      <c r="A69" s="108" t="s">
        <v>414</v>
      </c>
    </row>
    <row r="70" spans="1:1" s="108" customFormat="1" ht="15" customHeight="1" x14ac:dyDescent="0.2">
      <c r="A70" s="108" t="s">
        <v>415</v>
      </c>
    </row>
    <row r="71" spans="1:1" s="108" customFormat="1" ht="15" customHeight="1" x14ac:dyDescent="0.2">
      <c r="A71" s="108" t="s">
        <v>416</v>
      </c>
    </row>
    <row r="72" spans="1:1" s="108" customFormat="1" ht="15" customHeight="1" x14ac:dyDescent="0.2">
      <c r="A72" s="108" t="s">
        <v>417</v>
      </c>
    </row>
    <row r="73" spans="1:1" s="108" customFormat="1" ht="15" customHeight="1" x14ac:dyDescent="0.2">
      <c r="A73" s="108" t="s">
        <v>418</v>
      </c>
    </row>
    <row r="74" spans="1:1" s="108" customFormat="1" ht="15" customHeight="1" x14ac:dyDescent="0.2">
      <c r="A74" s="108" t="s">
        <v>419</v>
      </c>
    </row>
    <row r="75" spans="1:1" s="108" customFormat="1" ht="15" customHeight="1" x14ac:dyDescent="0.2">
      <c r="A75" s="108" t="s">
        <v>420</v>
      </c>
    </row>
    <row r="76" spans="1:1" s="108" customFormat="1" ht="15" customHeight="1" x14ac:dyDescent="0.2">
      <c r="A76" s="108" t="s">
        <v>421</v>
      </c>
    </row>
    <row r="77" spans="1:1" s="108" customFormat="1" ht="15" customHeight="1" x14ac:dyDescent="0.2">
      <c r="A77" s="108" t="s">
        <v>422</v>
      </c>
    </row>
    <row r="78" spans="1:1" s="108" customFormat="1" ht="15" customHeight="1" x14ac:dyDescent="0.2">
      <c r="A78" s="108" t="s">
        <v>423</v>
      </c>
    </row>
    <row r="79" spans="1:1" s="108" customFormat="1" ht="15" customHeight="1" x14ac:dyDescent="0.2">
      <c r="A79" s="108" t="s">
        <v>424</v>
      </c>
    </row>
    <row r="80" spans="1:1" s="108" customFormat="1" ht="15" customHeight="1" x14ac:dyDescent="0.2"/>
    <row r="81" spans="1:1" s="108" customFormat="1" ht="14.25" x14ac:dyDescent="0.2">
      <c r="A81" s="108" t="s">
        <v>294</v>
      </c>
    </row>
    <row r="82" spans="1:1" s="108" customFormat="1" ht="15" customHeight="1" x14ac:dyDescent="0.2">
      <c r="A82" s="108" t="s">
        <v>426</v>
      </c>
    </row>
    <row r="83" spans="1:1" s="108" customFormat="1" ht="15" customHeight="1" x14ac:dyDescent="0.2">
      <c r="A83" s="108" t="s">
        <v>316</v>
      </c>
    </row>
    <row r="84" spans="1:1" s="108" customFormat="1" ht="15" customHeight="1" x14ac:dyDescent="0.2">
      <c r="A84" s="108" t="s">
        <v>317</v>
      </c>
    </row>
    <row r="85" spans="1:1" s="108" customFormat="1" ht="15" customHeight="1" x14ac:dyDescent="0.2">
      <c r="A85" s="108" t="s">
        <v>318</v>
      </c>
    </row>
    <row r="86" spans="1:1" s="108" customFormat="1" ht="15" customHeight="1" x14ac:dyDescent="0.2">
      <c r="A86" s="108" t="s">
        <v>319</v>
      </c>
    </row>
    <row r="87" spans="1:1" s="108" customFormat="1" ht="15" customHeight="1" x14ac:dyDescent="0.2">
      <c r="A87" s="108" t="s">
        <v>320</v>
      </c>
    </row>
    <row r="88" spans="1:1" s="108" customFormat="1" ht="15" customHeight="1" x14ac:dyDescent="0.2">
      <c r="A88" s="108" t="s">
        <v>321</v>
      </c>
    </row>
    <row r="89" spans="1:1" s="108" customFormat="1" ht="15" customHeight="1" x14ac:dyDescent="0.2">
      <c r="A89" s="108" t="s">
        <v>322</v>
      </c>
    </row>
    <row r="90" spans="1:1" s="108" customFormat="1" ht="15" customHeight="1" x14ac:dyDescent="0.2">
      <c r="A90" s="108" t="s">
        <v>323</v>
      </c>
    </row>
    <row r="91" spans="1:1" s="108" customFormat="1" ht="15" customHeight="1" x14ac:dyDescent="0.2">
      <c r="A91" s="108" t="s">
        <v>324</v>
      </c>
    </row>
    <row r="92" spans="1:1" s="108" customFormat="1" ht="15" customHeight="1" x14ac:dyDescent="0.2">
      <c r="A92" s="108" t="s">
        <v>325</v>
      </c>
    </row>
    <row r="93" spans="1:1" s="108" customFormat="1" ht="15" customHeight="1" x14ac:dyDescent="0.2">
      <c r="A93" s="108" t="s">
        <v>326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34F1-26A9-40B6-BBB8-90D66ACC64A5}">
  <dimension ref="A1:J82"/>
  <sheetViews>
    <sheetView topLeftCell="A61" workbookViewId="0">
      <selection activeCell="M11" sqref="M11"/>
    </sheetView>
  </sheetViews>
  <sheetFormatPr defaultRowHeight="12.75" customHeight="1" x14ac:dyDescent="0.25"/>
  <cols>
    <col min="1" max="1" width="4.5703125" bestFit="1" customWidth="1"/>
    <col min="2" max="2" width="8.85546875" bestFit="1" customWidth="1"/>
    <col min="3" max="3" width="41.140625" bestFit="1" customWidth="1"/>
    <col min="4" max="4" width="7.5703125" bestFit="1" customWidth="1"/>
    <col min="5" max="5" width="6.140625" bestFit="1" customWidth="1"/>
    <col min="6" max="6" width="12" bestFit="1" customWidth="1"/>
    <col min="7" max="7" width="7.85546875" bestFit="1" customWidth="1"/>
    <col min="8" max="10" width="10" bestFit="1" customWidth="1"/>
  </cols>
  <sheetData>
    <row r="1" spans="1:10" ht="26.25" x14ac:dyDescent="0.4">
      <c r="A1" s="5" t="s">
        <v>200</v>
      </c>
    </row>
    <row r="2" spans="1:10" ht="12.75" customHeight="1" x14ac:dyDescent="0.25">
      <c r="A2" s="86" t="s">
        <v>142</v>
      </c>
    </row>
    <row r="4" spans="1:10" ht="18.75" x14ac:dyDescent="0.3">
      <c r="A4" s="74" t="s">
        <v>294</v>
      </c>
    </row>
    <row r="5" spans="1:10" ht="12.75" customHeight="1" x14ac:dyDescent="0.25">
      <c r="C5" s="92" t="s">
        <v>260</v>
      </c>
      <c r="E5" s="93">
        <v>50</v>
      </c>
    </row>
    <row r="6" spans="1:10" ht="12.75" customHeight="1" x14ac:dyDescent="0.25">
      <c r="C6" s="92" t="s">
        <v>261</v>
      </c>
      <c r="E6" s="93">
        <v>12</v>
      </c>
      <c r="F6" s="92"/>
    </row>
    <row r="7" spans="1:10" ht="12.75" customHeight="1" x14ac:dyDescent="0.25">
      <c r="C7" s="92" t="s">
        <v>262</v>
      </c>
      <c r="E7" s="93">
        <v>9</v>
      </c>
    </row>
    <row r="8" spans="1:10" ht="12.75" customHeight="1" x14ac:dyDescent="0.25">
      <c r="C8" s="92" t="s">
        <v>263</v>
      </c>
      <c r="E8" s="93">
        <v>3</v>
      </c>
    </row>
    <row r="9" spans="1:10" ht="12.75" customHeight="1" x14ac:dyDescent="0.25">
      <c r="C9" s="92" t="s">
        <v>264</v>
      </c>
      <c r="E9" s="93">
        <f>E5-E6-E7-E8</f>
        <v>26</v>
      </c>
    </row>
    <row r="12" spans="1:10" ht="12.75" customHeight="1" x14ac:dyDescent="0.25">
      <c r="A12" s="94" t="s">
        <v>265</v>
      </c>
      <c r="B12" s="95" t="s">
        <v>266</v>
      </c>
      <c r="C12" s="95" t="s">
        <v>267</v>
      </c>
      <c r="D12" s="96" t="s">
        <v>268</v>
      </c>
      <c r="E12" s="97" t="s">
        <v>141</v>
      </c>
      <c r="F12" s="94" t="s">
        <v>269</v>
      </c>
      <c r="G12" s="98" t="s">
        <v>270</v>
      </c>
      <c r="H12" s="95" t="s">
        <v>271</v>
      </c>
      <c r="I12" s="95" t="s">
        <v>272</v>
      </c>
      <c r="J12" s="95" t="s">
        <v>273</v>
      </c>
    </row>
    <row r="13" spans="1:10" ht="12.75" customHeight="1" x14ac:dyDescent="0.25">
      <c r="A13" s="99">
        <v>11</v>
      </c>
      <c r="B13" t="s">
        <v>274</v>
      </c>
      <c r="C13" t="s">
        <v>275</v>
      </c>
      <c r="D13" s="100" t="s">
        <v>276</v>
      </c>
      <c r="E13" s="101">
        <f>23+17</f>
        <v>40</v>
      </c>
      <c r="F13">
        <f>E13*E9/E22</f>
        <v>3.3121019108280256</v>
      </c>
      <c r="G13" s="102">
        <f>ROUND(F13,0)</f>
        <v>3</v>
      </c>
      <c r="H13" s="101">
        <v>32</v>
      </c>
      <c r="I13" s="101">
        <v>35</v>
      </c>
      <c r="J13" s="101">
        <v>37</v>
      </c>
    </row>
    <row r="14" spans="1:10" ht="12.75" customHeight="1" x14ac:dyDescent="0.25">
      <c r="A14" s="99">
        <v>12</v>
      </c>
      <c r="B14" t="s">
        <v>277</v>
      </c>
      <c r="C14" t="s">
        <v>278</v>
      </c>
      <c r="D14" s="100" t="s">
        <v>276</v>
      </c>
      <c r="E14" s="101">
        <f>33+24</f>
        <v>57</v>
      </c>
      <c r="F14">
        <f>E14*E9/E22</f>
        <v>4.7197452229299364</v>
      </c>
      <c r="G14" s="102">
        <f t="shared" ref="G14:G21" si="0">ROUND(F14,0)</f>
        <v>5</v>
      </c>
      <c r="H14" s="101">
        <v>69</v>
      </c>
      <c r="I14" s="101">
        <v>68</v>
      </c>
      <c r="J14" s="101">
        <v>74</v>
      </c>
    </row>
    <row r="15" spans="1:10" ht="12.75" customHeight="1" x14ac:dyDescent="0.25">
      <c r="A15" s="99">
        <v>13</v>
      </c>
      <c r="B15" t="s">
        <v>279</v>
      </c>
      <c r="C15" t="s">
        <v>280</v>
      </c>
      <c r="D15" s="100" t="s">
        <v>276</v>
      </c>
      <c r="E15" s="101">
        <f>46+11</f>
        <v>57</v>
      </c>
      <c r="F15">
        <f>E15*E9/E22</f>
        <v>4.7197452229299364</v>
      </c>
      <c r="G15" s="102">
        <f t="shared" si="0"/>
        <v>5</v>
      </c>
      <c r="H15" s="101">
        <v>32</v>
      </c>
      <c r="I15" s="101">
        <v>35</v>
      </c>
      <c r="J15" s="101">
        <v>54</v>
      </c>
    </row>
    <row r="16" spans="1:10" ht="12.75" customHeight="1" x14ac:dyDescent="0.25">
      <c r="A16" s="99">
        <v>14</v>
      </c>
      <c r="B16" t="s">
        <v>281</v>
      </c>
      <c r="C16" t="s">
        <v>282</v>
      </c>
      <c r="D16" s="100" t="s">
        <v>276</v>
      </c>
      <c r="E16" s="101">
        <f>11+8</f>
        <v>19</v>
      </c>
      <c r="F16">
        <f>E16*E9/E22</f>
        <v>1.5732484076433122</v>
      </c>
      <c r="G16" s="102">
        <f t="shared" si="0"/>
        <v>2</v>
      </c>
      <c r="H16" s="101">
        <v>36</v>
      </c>
      <c r="I16" s="101">
        <v>21</v>
      </c>
      <c r="J16" s="101">
        <v>16</v>
      </c>
    </row>
    <row r="17" spans="1:10" ht="12.75" customHeight="1" x14ac:dyDescent="0.25">
      <c r="A17" s="99">
        <v>15</v>
      </c>
      <c r="B17" t="s">
        <v>283</v>
      </c>
      <c r="C17" t="s">
        <v>284</v>
      </c>
      <c r="D17" s="100" t="s">
        <v>276</v>
      </c>
      <c r="E17" s="101">
        <f>10+4</f>
        <v>14</v>
      </c>
      <c r="F17">
        <f>E17*E9/E22</f>
        <v>1.1592356687898089</v>
      </c>
      <c r="G17" s="102">
        <f t="shared" si="0"/>
        <v>1</v>
      </c>
      <c r="H17" s="101">
        <v>21</v>
      </c>
      <c r="I17" s="101">
        <v>16</v>
      </c>
      <c r="J17" s="101">
        <v>9</v>
      </c>
    </row>
    <row r="18" spans="1:10" ht="12.75" customHeight="1" x14ac:dyDescent="0.25">
      <c r="A18" s="99">
        <v>16</v>
      </c>
      <c r="B18" t="s">
        <v>285</v>
      </c>
      <c r="C18" t="s">
        <v>286</v>
      </c>
      <c r="D18" s="100" t="s">
        <v>276</v>
      </c>
      <c r="E18" s="101">
        <f>7+4</f>
        <v>11</v>
      </c>
      <c r="F18">
        <f>E18*E9/E22</f>
        <v>0.91082802547770703</v>
      </c>
      <c r="G18" s="102">
        <f t="shared" si="0"/>
        <v>1</v>
      </c>
      <c r="H18" s="101">
        <v>34</v>
      </c>
      <c r="I18" s="101">
        <v>42</v>
      </c>
      <c r="J18" s="101">
        <v>21</v>
      </c>
    </row>
    <row r="19" spans="1:10" ht="12.75" customHeight="1" x14ac:dyDescent="0.25">
      <c r="A19" s="99">
        <v>17</v>
      </c>
      <c r="B19" t="s">
        <v>287</v>
      </c>
      <c r="C19" t="s">
        <v>288</v>
      </c>
      <c r="D19" s="100" t="s">
        <v>276</v>
      </c>
      <c r="E19" s="101">
        <f>30+11</f>
        <v>41</v>
      </c>
      <c r="F19">
        <f>E19*E9/E22</f>
        <v>3.394904458598726</v>
      </c>
      <c r="G19" s="102">
        <f t="shared" si="0"/>
        <v>3</v>
      </c>
      <c r="H19" s="101">
        <v>24</v>
      </c>
      <c r="I19" s="101">
        <v>24</v>
      </c>
      <c r="J19" s="101">
        <v>80</v>
      </c>
    </row>
    <row r="20" spans="1:10" ht="12.75" customHeight="1" x14ac:dyDescent="0.25">
      <c r="A20" s="99">
        <v>18</v>
      </c>
      <c r="B20" t="s">
        <v>289</v>
      </c>
      <c r="C20" t="s">
        <v>290</v>
      </c>
      <c r="D20" s="100" t="s">
        <v>276</v>
      </c>
      <c r="E20" s="101">
        <f>27+12</f>
        <v>39</v>
      </c>
      <c r="F20">
        <f>E20*E9/E22</f>
        <v>3.2292993630573248</v>
      </c>
      <c r="G20" s="102">
        <f t="shared" si="0"/>
        <v>3</v>
      </c>
      <c r="H20" s="101">
        <v>22</v>
      </c>
      <c r="I20" s="101">
        <v>37</v>
      </c>
      <c r="J20" s="101">
        <v>27</v>
      </c>
    </row>
    <row r="21" spans="1:10" ht="12.75" customHeight="1" x14ac:dyDescent="0.25">
      <c r="A21" s="99">
        <v>19</v>
      </c>
      <c r="B21" t="s">
        <v>291</v>
      </c>
      <c r="C21" t="s">
        <v>292</v>
      </c>
      <c r="D21" s="100" t="s">
        <v>276</v>
      </c>
      <c r="E21" s="101">
        <f>29+7</f>
        <v>36</v>
      </c>
      <c r="F21">
        <f>E21*E9/E22</f>
        <v>2.9808917197452227</v>
      </c>
      <c r="G21" s="102">
        <f t="shared" si="0"/>
        <v>3</v>
      </c>
      <c r="H21" s="101">
        <v>39</v>
      </c>
      <c r="I21" s="101">
        <v>40</v>
      </c>
      <c r="J21" s="101">
        <v>40</v>
      </c>
    </row>
    <row r="22" spans="1:10" ht="12.75" customHeight="1" x14ac:dyDescent="0.25">
      <c r="C22" s="103" t="s">
        <v>293</v>
      </c>
      <c r="E22" s="101">
        <f t="shared" ref="E22:J22" si="1">SUM(E13:E21)</f>
        <v>314</v>
      </c>
      <c r="F22" s="6">
        <f t="shared" si="1"/>
        <v>26</v>
      </c>
      <c r="G22" s="6">
        <f t="shared" si="1"/>
        <v>26</v>
      </c>
      <c r="H22" s="101">
        <f t="shared" si="1"/>
        <v>309</v>
      </c>
      <c r="I22" s="101">
        <f t="shared" si="1"/>
        <v>318</v>
      </c>
      <c r="J22" s="101">
        <f t="shared" si="1"/>
        <v>358</v>
      </c>
    </row>
    <row r="24" spans="1:10" ht="18.75" x14ac:dyDescent="0.3">
      <c r="A24" s="74" t="s">
        <v>295</v>
      </c>
    </row>
    <row r="25" spans="1:10" ht="12.75" customHeight="1" x14ac:dyDescent="0.25">
      <c r="C25" s="92" t="s">
        <v>260</v>
      </c>
      <c r="E25" s="93">
        <v>50</v>
      </c>
    </row>
    <row r="26" spans="1:10" ht="12.75" customHeight="1" x14ac:dyDescent="0.25">
      <c r="C26" s="92" t="s">
        <v>261</v>
      </c>
      <c r="E26" s="93">
        <v>20</v>
      </c>
    </row>
    <row r="27" spans="1:10" ht="12.75" customHeight="1" x14ac:dyDescent="0.25">
      <c r="C27" s="92" t="s">
        <v>262</v>
      </c>
      <c r="E27" s="93">
        <v>9</v>
      </c>
    </row>
    <row r="28" spans="1:10" ht="12.75" customHeight="1" x14ac:dyDescent="0.25">
      <c r="C28" s="92" t="s">
        <v>263</v>
      </c>
      <c r="E28" s="93">
        <v>2</v>
      </c>
    </row>
    <row r="29" spans="1:10" ht="12.75" customHeight="1" x14ac:dyDescent="0.25">
      <c r="C29" s="92" t="s">
        <v>264</v>
      </c>
      <c r="E29" s="93">
        <f>E25-E26-E27-E28</f>
        <v>19</v>
      </c>
    </row>
    <row r="32" spans="1:10" ht="12.75" customHeight="1" x14ac:dyDescent="0.25">
      <c r="A32" s="94" t="s">
        <v>265</v>
      </c>
      <c r="B32" s="95" t="s">
        <v>266</v>
      </c>
      <c r="C32" s="95" t="s">
        <v>267</v>
      </c>
      <c r="D32" s="104" t="s">
        <v>268</v>
      </c>
      <c r="E32" s="97" t="s">
        <v>141</v>
      </c>
      <c r="F32" s="94" t="s">
        <v>269</v>
      </c>
      <c r="G32" s="98" t="s">
        <v>270</v>
      </c>
      <c r="H32" s="95" t="s">
        <v>296</v>
      </c>
      <c r="I32" s="95" t="s">
        <v>297</v>
      </c>
      <c r="J32" s="95" t="s">
        <v>298</v>
      </c>
    </row>
    <row r="33" spans="1:10" ht="12.75" customHeight="1" x14ac:dyDescent="0.25">
      <c r="A33" s="99">
        <v>11</v>
      </c>
      <c r="B33" t="s">
        <v>274</v>
      </c>
      <c r="C33" t="s">
        <v>275</v>
      </c>
      <c r="D33" s="105" t="s">
        <v>299</v>
      </c>
      <c r="E33" s="101">
        <f>50+51</f>
        <v>101</v>
      </c>
      <c r="F33">
        <f>E33*E29/E42</f>
        <v>2.8179148311306901</v>
      </c>
      <c r="G33" s="102">
        <f>ROUND(F33,0)</f>
        <v>3</v>
      </c>
      <c r="H33" s="101">
        <v>78</v>
      </c>
      <c r="I33" s="101">
        <v>65</v>
      </c>
      <c r="J33" s="101">
        <v>73</v>
      </c>
    </row>
    <row r="34" spans="1:10" ht="12.75" customHeight="1" x14ac:dyDescent="0.25">
      <c r="A34" s="99">
        <v>12</v>
      </c>
      <c r="B34" t="s">
        <v>277</v>
      </c>
      <c r="C34" t="s">
        <v>278</v>
      </c>
      <c r="D34" s="105" t="s">
        <v>299</v>
      </c>
      <c r="E34" s="101">
        <f>69+57</f>
        <v>126</v>
      </c>
      <c r="F34">
        <f>E34*E29/E42</f>
        <v>3.515418502202643</v>
      </c>
      <c r="G34" s="102">
        <v>3</v>
      </c>
      <c r="H34" s="101">
        <v>129</v>
      </c>
      <c r="I34" s="101">
        <v>127</v>
      </c>
      <c r="J34" s="101">
        <v>130</v>
      </c>
    </row>
    <row r="35" spans="1:10" ht="12.75" customHeight="1" x14ac:dyDescent="0.25">
      <c r="A35" s="99">
        <v>13</v>
      </c>
      <c r="B35" t="s">
        <v>279</v>
      </c>
      <c r="C35" t="s">
        <v>280</v>
      </c>
      <c r="D35" s="105" t="s">
        <v>299</v>
      </c>
      <c r="E35" s="101">
        <f>35+24</f>
        <v>59</v>
      </c>
      <c r="F35">
        <f>E35*E29/E42</f>
        <v>1.646108663729809</v>
      </c>
      <c r="G35" s="102">
        <f t="shared" ref="G35:G41" si="2">ROUND(F35,0)</f>
        <v>2</v>
      </c>
      <c r="H35" s="101">
        <v>49</v>
      </c>
      <c r="I35" s="101">
        <v>45</v>
      </c>
      <c r="J35" s="101">
        <v>68</v>
      </c>
    </row>
    <row r="36" spans="1:10" ht="12.75" customHeight="1" x14ac:dyDescent="0.25">
      <c r="A36" s="99">
        <v>14</v>
      </c>
      <c r="B36" t="s">
        <v>281</v>
      </c>
      <c r="C36" t="s">
        <v>282</v>
      </c>
      <c r="D36" s="105" t="s">
        <v>299</v>
      </c>
      <c r="E36" s="101">
        <f>27+27</f>
        <v>54</v>
      </c>
      <c r="F36">
        <f>E36*E29/E42</f>
        <v>1.5066079295154184</v>
      </c>
      <c r="G36" s="102">
        <v>1</v>
      </c>
      <c r="H36" s="101">
        <v>36</v>
      </c>
      <c r="I36" s="101">
        <v>35</v>
      </c>
      <c r="J36" s="101">
        <v>36</v>
      </c>
    </row>
    <row r="37" spans="1:10" ht="12.75" customHeight="1" x14ac:dyDescent="0.25">
      <c r="A37" s="99">
        <v>15</v>
      </c>
      <c r="B37" t="s">
        <v>283</v>
      </c>
      <c r="C37" t="s">
        <v>284</v>
      </c>
      <c r="D37" s="105" t="s">
        <v>299</v>
      </c>
      <c r="E37" s="101">
        <f>17+12</f>
        <v>29</v>
      </c>
      <c r="F37">
        <f>E37*E29/E42</f>
        <v>0.80910425844346545</v>
      </c>
      <c r="G37" s="102">
        <f t="shared" si="2"/>
        <v>1</v>
      </c>
      <c r="H37" s="101">
        <v>22</v>
      </c>
      <c r="I37" s="101">
        <v>41</v>
      </c>
      <c r="J37" s="101">
        <v>37</v>
      </c>
    </row>
    <row r="38" spans="1:10" ht="12.75" customHeight="1" x14ac:dyDescent="0.25">
      <c r="A38" s="99">
        <v>16</v>
      </c>
      <c r="B38" t="s">
        <v>285</v>
      </c>
      <c r="C38" t="s">
        <v>286</v>
      </c>
      <c r="D38" s="105" t="s">
        <v>299</v>
      </c>
      <c r="E38" s="101">
        <f>20+15</f>
        <v>35</v>
      </c>
      <c r="F38">
        <f>E38*E29/E42</f>
        <v>0.97650513950073425</v>
      </c>
      <c r="G38" s="102">
        <f t="shared" si="2"/>
        <v>1</v>
      </c>
      <c r="H38" s="101">
        <v>35</v>
      </c>
      <c r="I38" s="101">
        <v>46</v>
      </c>
      <c r="J38" s="101">
        <v>57</v>
      </c>
    </row>
    <row r="39" spans="1:10" ht="12.75" customHeight="1" x14ac:dyDescent="0.25">
      <c r="A39" s="99">
        <v>17</v>
      </c>
      <c r="B39" t="s">
        <v>287</v>
      </c>
      <c r="C39" t="s">
        <v>288</v>
      </c>
      <c r="D39" s="105" t="s">
        <v>299</v>
      </c>
      <c r="E39" s="101">
        <f>61+47</f>
        <v>108</v>
      </c>
      <c r="F39">
        <f>E39*E29/E42</f>
        <v>3.0132158590308369</v>
      </c>
      <c r="G39" s="102">
        <f t="shared" si="2"/>
        <v>3</v>
      </c>
      <c r="H39" s="101">
        <v>40</v>
      </c>
      <c r="I39" s="101">
        <v>57</v>
      </c>
      <c r="J39" s="101">
        <v>83</v>
      </c>
    </row>
    <row r="40" spans="1:10" ht="12.75" customHeight="1" x14ac:dyDescent="0.25">
      <c r="A40" s="99">
        <v>18</v>
      </c>
      <c r="B40" t="s">
        <v>289</v>
      </c>
      <c r="C40" t="s">
        <v>290</v>
      </c>
      <c r="D40" s="105" t="s">
        <v>299</v>
      </c>
      <c r="E40" s="101">
        <f>35+27</f>
        <v>62</v>
      </c>
      <c r="F40">
        <f>E40*E29/E42</f>
        <v>1.7298091042584434</v>
      </c>
      <c r="G40" s="102">
        <f t="shared" si="2"/>
        <v>2</v>
      </c>
      <c r="H40" s="101">
        <v>48</v>
      </c>
      <c r="I40" s="101">
        <v>52</v>
      </c>
      <c r="J40" s="101">
        <v>54</v>
      </c>
    </row>
    <row r="41" spans="1:10" ht="12.75" customHeight="1" x14ac:dyDescent="0.25">
      <c r="A41" s="99">
        <v>19</v>
      </c>
      <c r="B41" t="s">
        <v>291</v>
      </c>
      <c r="C41" t="s">
        <v>292</v>
      </c>
      <c r="D41" s="105" t="s">
        <v>299</v>
      </c>
      <c r="E41" s="101">
        <f>56+51</f>
        <v>107</v>
      </c>
      <c r="F41">
        <f>E41*E29/E42</f>
        <v>2.9853157121879588</v>
      </c>
      <c r="G41" s="102">
        <f t="shared" si="2"/>
        <v>3</v>
      </c>
      <c r="H41" s="101">
        <v>69</v>
      </c>
      <c r="I41" s="101">
        <v>78</v>
      </c>
      <c r="J41" s="101">
        <v>84</v>
      </c>
    </row>
    <row r="42" spans="1:10" ht="12.75" customHeight="1" x14ac:dyDescent="0.25">
      <c r="C42" s="103" t="s">
        <v>293</v>
      </c>
      <c r="E42" s="101">
        <f t="shared" ref="E42:J42" si="3">SUM(E33:E41)</f>
        <v>681</v>
      </c>
      <c r="F42" s="6">
        <f t="shared" si="3"/>
        <v>19</v>
      </c>
      <c r="G42" s="102">
        <f t="shared" si="3"/>
        <v>19</v>
      </c>
      <c r="H42" s="101">
        <f t="shared" si="3"/>
        <v>506</v>
      </c>
      <c r="I42" s="101">
        <f t="shared" si="3"/>
        <v>546</v>
      </c>
      <c r="J42" s="101">
        <f t="shared" si="3"/>
        <v>622</v>
      </c>
    </row>
    <row r="44" spans="1:10" ht="18.75" x14ac:dyDescent="0.3">
      <c r="A44" s="74" t="s">
        <v>300</v>
      </c>
    </row>
    <row r="45" spans="1:10" ht="12.75" customHeight="1" x14ac:dyDescent="0.25">
      <c r="C45" s="92" t="s">
        <v>260</v>
      </c>
      <c r="E45" s="93">
        <v>50</v>
      </c>
    </row>
    <row r="46" spans="1:10" ht="12.75" customHeight="1" x14ac:dyDescent="0.25">
      <c r="C46" s="92" t="s">
        <v>261</v>
      </c>
      <c r="E46" s="93">
        <v>14</v>
      </c>
    </row>
    <row r="47" spans="1:10" ht="12.75" customHeight="1" x14ac:dyDescent="0.25">
      <c r="C47" s="92" t="s">
        <v>262</v>
      </c>
      <c r="E47" s="93">
        <v>9</v>
      </c>
    </row>
    <row r="48" spans="1:10" ht="12.75" customHeight="1" x14ac:dyDescent="0.25">
      <c r="C48" s="92" t="s">
        <v>263</v>
      </c>
      <c r="E48" s="93">
        <v>2</v>
      </c>
    </row>
    <row r="49" spans="1:10" ht="12.75" customHeight="1" x14ac:dyDescent="0.25">
      <c r="C49" s="92" t="s">
        <v>264</v>
      </c>
      <c r="E49" s="93">
        <f>E45-E46-E47-E48</f>
        <v>25</v>
      </c>
    </row>
    <row r="52" spans="1:10" ht="12.75" customHeight="1" x14ac:dyDescent="0.25">
      <c r="A52" s="94" t="s">
        <v>265</v>
      </c>
      <c r="B52" s="95" t="s">
        <v>266</v>
      </c>
      <c r="C52" s="95" t="s">
        <v>267</v>
      </c>
      <c r="D52" s="104" t="s">
        <v>268</v>
      </c>
      <c r="E52" s="97" t="s">
        <v>141</v>
      </c>
      <c r="F52" s="94" t="s">
        <v>269</v>
      </c>
      <c r="G52" s="98" t="s">
        <v>270</v>
      </c>
      <c r="H52" s="95" t="s">
        <v>301</v>
      </c>
      <c r="I52" s="95" t="s">
        <v>302</v>
      </c>
      <c r="J52" s="95" t="s">
        <v>303</v>
      </c>
    </row>
    <row r="53" spans="1:10" ht="12.75" customHeight="1" x14ac:dyDescent="0.25">
      <c r="A53" s="99">
        <v>11</v>
      </c>
      <c r="B53" t="s">
        <v>274</v>
      </c>
      <c r="C53" t="s">
        <v>275</v>
      </c>
      <c r="D53" s="102" t="s">
        <v>304</v>
      </c>
      <c r="E53" s="101">
        <f>70+54</f>
        <v>124</v>
      </c>
      <c r="F53">
        <f>E53*E49/E62</f>
        <v>4.1891891891891895</v>
      </c>
      <c r="G53" s="102">
        <f>ROUND(F53,0)</f>
        <v>4</v>
      </c>
      <c r="H53" s="101">
        <v>50</v>
      </c>
      <c r="I53" s="101">
        <v>70</v>
      </c>
      <c r="J53" s="101">
        <v>90</v>
      </c>
    </row>
    <row r="54" spans="1:10" ht="12.75" customHeight="1" x14ac:dyDescent="0.25">
      <c r="A54" s="99">
        <v>12</v>
      </c>
      <c r="B54" t="s">
        <v>277</v>
      </c>
      <c r="C54" t="s">
        <v>278</v>
      </c>
      <c r="D54" s="102" t="s">
        <v>304</v>
      </c>
      <c r="E54" s="101">
        <f>73+81</f>
        <v>154</v>
      </c>
      <c r="F54">
        <f>E54*E49/E62</f>
        <v>5.2027027027027026</v>
      </c>
      <c r="G54" s="102">
        <f t="shared" ref="G54:G61" si="4">ROUND(F54,0)</f>
        <v>5</v>
      </c>
      <c r="H54" s="101">
        <v>133</v>
      </c>
      <c r="I54" s="101">
        <v>163</v>
      </c>
      <c r="J54" s="101">
        <v>146</v>
      </c>
    </row>
    <row r="55" spans="1:10" ht="12.75" customHeight="1" x14ac:dyDescent="0.25">
      <c r="A55" s="99">
        <v>13</v>
      </c>
      <c r="B55" t="s">
        <v>279</v>
      </c>
      <c r="C55" t="s">
        <v>280</v>
      </c>
      <c r="D55" s="102" t="s">
        <v>304</v>
      </c>
      <c r="E55" s="101">
        <f>24+27</f>
        <v>51</v>
      </c>
      <c r="F55">
        <f>E55*E49/E62</f>
        <v>1.722972972972973</v>
      </c>
      <c r="G55" s="102">
        <f t="shared" si="4"/>
        <v>2</v>
      </c>
      <c r="H55" s="101">
        <v>38</v>
      </c>
      <c r="I55" s="101">
        <v>44</v>
      </c>
      <c r="J55" s="101">
        <v>48</v>
      </c>
    </row>
    <row r="56" spans="1:10" ht="12.75" customHeight="1" x14ac:dyDescent="0.25">
      <c r="A56" s="99">
        <v>14</v>
      </c>
      <c r="B56" t="s">
        <v>281</v>
      </c>
      <c r="C56" t="s">
        <v>282</v>
      </c>
      <c r="D56" s="102" t="s">
        <v>304</v>
      </c>
      <c r="E56" s="101">
        <f>32+30</f>
        <v>62</v>
      </c>
      <c r="F56">
        <f>E56*E49/E62</f>
        <v>2.0945945945945947</v>
      </c>
      <c r="G56" s="102">
        <f t="shared" si="4"/>
        <v>2</v>
      </c>
      <c r="H56" s="101">
        <v>45</v>
      </c>
      <c r="I56" s="101">
        <v>44</v>
      </c>
      <c r="J56" s="101">
        <v>44</v>
      </c>
    </row>
    <row r="57" spans="1:10" ht="12.75" customHeight="1" x14ac:dyDescent="0.25">
      <c r="A57" s="99">
        <v>15</v>
      </c>
      <c r="B57" t="s">
        <v>283</v>
      </c>
      <c r="C57" t="s">
        <v>284</v>
      </c>
      <c r="D57" s="102" t="s">
        <v>304</v>
      </c>
      <c r="E57" s="101">
        <f>8+24</f>
        <v>32</v>
      </c>
      <c r="F57">
        <f>E57*E49/E62</f>
        <v>1.0810810810810811</v>
      </c>
      <c r="G57" s="102">
        <f t="shared" si="4"/>
        <v>1</v>
      </c>
      <c r="H57" s="101">
        <v>15</v>
      </c>
      <c r="I57" s="101">
        <v>22</v>
      </c>
      <c r="J57" s="101">
        <v>25</v>
      </c>
    </row>
    <row r="58" spans="1:10" ht="12.75" customHeight="1" x14ac:dyDescent="0.25">
      <c r="A58" s="99">
        <v>16</v>
      </c>
      <c r="B58" t="s">
        <v>285</v>
      </c>
      <c r="C58" t="s">
        <v>286</v>
      </c>
      <c r="D58" s="102" t="s">
        <v>304</v>
      </c>
      <c r="E58" s="101">
        <f>25+26</f>
        <v>51</v>
      </c>
      <c r="F58">
        <f>E58*E49/E62</f>
        <v>1.722972972972973</v>
      </c>
      <c r="G58" s="102">
        <f t="shared" si="4"/>
        <v>2</v>
      </c>
      <c r="H58" s="101">
        <v>35</v>
      </c>
      <c r="I58" s="101">
        <v>39</v>
      </c>
      <c r="J58" s="101">
        <v>40</v>
      </c>
    </row>
    <row r="59" spans="1:10" ht="12.75" customHeight="1" x14ac:dyDescent="0.25">
      <c r="A59" s="99">
        <v>17</v>
      </c>
      <c r="B59" t="s">
        <v>287</v>
      </c>
      <c r="C59" t="s">
        <v>288</v>
      </c>
      <c r="D59" s="102" t="s">
        <v>304</v>
      </c>
      <c r="E59" s="101">
        <f>33+58</f>
        <v>91</v>
      </c>
      <c r="F59">
        <f>E59*E49/E62</f>
        <v>3.0743243243243241</v>
      </c>
      <c r="G59" s="102">
        <f t="shared" si="4"/>
        <v>3</v>
      </c>
      <c r="H59" s="101">
        <v>49</v>
      </c>
      <c r="I59" s="101">
        <v>62</v>
      </c>
      <c r="J59" s="101">
        <v>58</v>
      </c>
    </row>
    <row r="60" spans="1:10" ht="12.75" customHeight="1" x14ac:dyDescent="0.25">
      <c r="A60" s="99">
        <v>18</v>
      </c>
      <c r="B60" t="s">
        <v>289</v>
      </c>
      <c r="C60" t="s">
        <v>290</v>
      </c>
      <c r="D60" s="102" t="s">
        <v>304</v>
      </c>
      <c r="E60" s="101">
        <f>33+33</f>
        <v>66</v>
      </c>
      <c r="F60">
        <f>E60*E49/E62</f>
        <v>2.2297297297297298</v>
      </c>
      <c r="G60" s="102">
        <f t="shared" si="4"/>
        <v>2</v>
      </c>
      <c r="H60" s="101">
        <v>39</v>
      </c>
      <c r="I60" s="101">
        <v>66</v>
      </c>
      <c r="J60" s="101">
        <v>66</v>
      </c>
    </row>
    <row r="61" spans="1:10" ht="12.75" customHeight="1" x14ac:dyDescent="0.25">
      <c r="A61" s="99">
        <v>19</v>
      </c>
      <c r="B61" t="s">
        <v>291</v>
      </c>
      <c r="C61" t="s">
        <v>292</v>
      </c>
      <c r="D61" s="102" t="s">
        <v>304</v>
      </c>
      <c r="E61" s="101">
        <f>54+55</f>
        <v>109</v>
      </c>
      <c r="F61">
        <f>E61*E49/E62</f>
        <v>3.6824324324324325</v>
      </c>
      <c r="G61" s="102">
        <f t="shared" si="4"/>
        <v>4</v>
      </c>
      <c r="H61" s="101">
        <v>70</v>
      </c>
      <c r="I61" s="101">
        <v>71</v>
      </c>
      <c r="J61" s="101">
        <v>69</v>
      </c>
    </row>
    <row r="62" spans="1:10" ht="12.75" customHeight="1" x14ac:dyDescent="0.25">
      <c r="C62" s="103" t="s">
        <v>293</v>
      </c>
      <c r="E62" s="101">
        <f t="shared" ref="E62:J62" si="5">SUM(E53:E61)</f>
        <v>740</v>
      </c>
      <c r="F62" s="6">
        <f t="shared" si="5"/>
        <v>24.999999999999996</v>
      </c>
      <c r="G62" s="6">
        <f t="shared" si="5"/>
        <v>25</v>
      </c>
      <c r="H62" s="101">
        <f t="shared" si="5"/>
        <v>474</v>
      </c>
      <c r="I62" s="101">
        <f t="shared" si="5"/>
        <v>581</v>
      </c>
      <c r="J62" s="101">
        <f t="shared" si="5"/>
        <v>586</v>
      </c>
    </row>
    <row r="64" spans="1:10" ht="12.75" customHeight="1" x14ac:dyDescent="0.3">
      <c r="A64" s="74" t="s">
        <v>305</v>
      </c>
    </row>
    <row r="65" spans="1:10" ht="12.75" customHeight="1" x14ac:dyDescent="0.25">
      <c r="C65" s="92" t="s">
        <v>260</v>
      </c>
      <c r="E65" s="93">
        <v>50</v>
      </c>
    </row>
    <row r="66" spans="1:10" ht="12.75" customHeight="1" x14ac:dyDescent="0.25">
      <c r="C66" s="92" t="s">
        <v>261</v>
      </c>
      <c r="E66" s="93">
        <v>12</v>
      </c>
    </row>
    <row r="67" spans="1:10" ht="12.75" customHeight="1" x14ac:dyDescent="0.25">
      <c r="C67" s="92" t="s">
        <v>262</v>
      </c>
      <c r="E67" s="93">
        <v>9</v>
      </c>
    </row>
    <row r="68" spans="1:10" ht="12.75" customHeight="1" x14ac:dyDescent="0.25">
      <c r="C68" s="92" t="s">
        <v>263</v>
      </c>
      <c r="E68" s="93">
        <v>2</v>
      </c>
    </row>
    <row r="69" spans="1:10" ht="12.75" customHeight="1" x14ac:dyDescent="0.25">
      <c r="C69" s="92" t="s">
        <v>264</v>
      </c>
      <c r="E69" s="93">
        <f>E65-E66-E67-E68</f>
        <v>27</v>
      </c>
    </row>
    <row r="70" spans="1:10" ht="12.75" customHeight="1" x14ac:dyDescent="0.25">
      <c r="E70" s="93"/>
    </row>
    <row r="72" spans="1:10" ht="12.75" customHeight="1" x14ac:dyDescent="0.25">
      <c r="A72" s="94" t="s">
        <v>265</v>
      </c>
      <c r="B72" s="95" t="s">
        <v>266</v>
      </c>
      <c r="C72" s="95" t="s">
        <v>267</v>
      </c>
      <c r="D72" s="104" t="s">
        <v>268</v>
      </c>
      <c r="E72" s="97" t="s">
        <v>141</v>
      </c>
      <c r="F72" s="94" t="s">
        <v>269</v>
      </c>
      <c r="G72" s="98" t="s">
        <v>270</v>
      </c>
      <c r="H72" s="95" t="s">
        <v>306</v>
      </c>
      <c r="I72" s="95" t="s">
        <v>307</v>
      </c>
      <c r="J72" s="95" t="s">
        <v>308</v>
      </c>
    </row>
    <row r="73" spans="1:10" ht="12.75" customHeight="1" x14ac:dyDescent="0.25">
      <c r="A73" s="99">
        <v>11</v>
      </c>
      <c r="B73" t="s">
        <v>274</v>
      </c>
      <c r="C73" t="s">
        <v>275</v>
      </c>
      <c r="D73" s="106" t="s">
        <v>309</v>
      </c>
      <c r="E73" s="101">
        <f>42+43</f>
        <v>85</v>
      </c>
      <c r="F73">
        <f>E73*E69/E82</f>
        <v>4.25</v>
      </c>
      <c r="G73" s="102">
        <f>ROUND(F73,0)</f>
        <v>4</v>
      </c>
      <c r="H73" s="101">
        <v>63</v>
      </c>
      <c r="I73" s="101">
        <v>62</v>
      </c>
      <c r="J73" s="101">
        <v>51</v>
      </c>
    </row>
    <row r="74" spans="1:10" ht="12.75" customHeight="1" x14ac:dyDescent="0.25">
      <c r="A74" s="99">
        <v>12</v>
      </c>
      <c r="B74" t="s">
        <v>277</v>
      </c>
      <c r="C74" t="s">
        <v>278</v>
      </c>
      <c r="D74" s="106" t="s">
        <v>309</v>
      </c>
      <c r="E74" s="101">
        <f>58+70</f>
        <v>128</v>
      </c>
      <c r="F74">
        <f>E74*E69/E82</f>
        <v>6.4</v>
      </c>
      <c r="G74" s="102">
        <f t="shared" ref="G74:G81" si="6">ROUND(F74,0)</f>
        <v>6</v>
      </c>
      <c r="H74" s="101">
        <v>96</v>
      </c>
      <c r="I74" s="101">
        <v>113</v>
      </c>
      <c r="J74" s="101">
        <v>116</v>
      </c>
    </row>
    <row r="75" spans="1:10" ht="12.75" customHeight="1" x14ac:dyDescent="0.25">
      <c r="A75" s="99">
        <v>13</v>
      </c>
      <c r="B75" t="s">
        <v>279</v>
      </c>
      <c r="C75" t="s">
        <v>280</v>
      </c>
      <c r="D75" s="106" t="s">
        <v>309</v>
      </c>
      <c r="E75" s="101">
        <f>15+19</f>
        <v>34</v>
      </c>
      <c r="F75">
        <f>E75*E69/E82</f>
        <v>1.7</v>
      </c>
      <c r="G75" s="102">
        <f t="shared" si="6"/>
        <v>2</v>
      </c>
      <c r="H75" s="101">
        <v>26</v>
      </c>
      <c r="I75" s="101">
        <v>25</v>
      </c>
      <c r="J75" s="101">
        <v>27</v>
      </c>
    </row>
    <row r="76" spans="1:10" ht="12.75" customHeight="1" x14ac:dyDescent="0.25">
      <c r="A76" s="99">
        <v>14</v>
      </c>
      <c r="B76" t="s">
        <v>281</v>
      </c>
      <c r="C76" t="s">
        <v>282</v>
      </c>
      <c r="D76" s="106" t="s">
        <v>309</v>
      </c>
      <c r="E76" s="101">
        <f>17+26</f>
        <v>43</v>
      </c>
      <c r="F76">
        <f>E76*E69/E82</f>
        <v>2.15</v>
      </c>
      <c r="G76" s="102">
        <f t="shared" si="6"/>
        <v>2</v>
      </c>
      <c r="H76" s="101">
        <v>29</v>
      </c>
      <c r="I76" s="101">
        <v>34</v>
      </c>
      <c r="J76" s="101">
        <v>34</v>
      </c>
    </row>
    <row r="77" spans="1:10" ht="12.75" customHeight="1" x14ac:dyDescent="0.25">
      <c r="A77" s="99">
        <v>15</v>
      </c>
      <c r="B77" t="s">
        <v>283</v>
      </c>
      <c r="C77" t="s">
        <v>284</v>
      </c>
      <c r="D77" s="106" t="s">
        <v>309</v>
      </c>
      <c r="E77" s="101">
        <f>12+17</f>
        <v>29</v>
      </c>
      <c r="F77">
        <f>E77*E69/E82</f>
        <v>1.45</v>
      </c>
      <c r="G77" s="102">
        <f t="shared" si="6"/>
        <v>1</v>
      </c>
      <c r="H77" s="101">
        <v>15</v>
      </c>
      <c r="I77" s="101">
        <v>14</v>
      </c>
      <c r="J77" s="101">
        <v>13</v>
      </c>
    </row>
    <row r="78" spans="1:10" ht="12.75" customHeight="1" x14ac:dyDescent="0.25">
      <c r="A78" s="99">
        <v>16</v>
      </c>
      <c r="B78" t="s">
        <v>285</v>
      </c>
      <c r="C78" t="s">
        <v>286</v>
      </c>
      <c r="D78" s="106" t="s">
        <v>309</v>
      </c>
      <c r="E78" s="101">
        <f>16+25</f>
        <v>41</v>
      </c>
      <c r="F78">
        <f>E78*E69/E82</f>
        <v>2.0499999999999998</v>
      </c>
      <c r="G78" s="102">
        <f t="shared" si="6"/>
        <v>2</v>
      </c>
      <c r="H78" s="101">
        <v>37</v>
      </c>
      <c r="I78" s="101">
        <v>34</v>
      </c>
      <c r="J78" s="101">
        <v>31</v>
      </c>
    </row>
    <row r="79" spans="1:10" ht="12.75" customHeight="1" x14ac:dyDescent="0.25">
      <c r="A79" s="99">
        <v>17</v>
      </c>
      <c r="B79" t="s">
        <v>287</v>
      </c>
      <c r="C79" t="s">
        <v>288</v>
      </c>
      <c r="D79" s="106" t="s">
        <v>309</v>
      </c>
      <c r="E79" s="101">
        <f>22+33</f>
        <v>55</v>
      </c>
      <c r="F79">
        <f>E79*E69/E82</f>
        <v>2.75</v>
      </c>
      <c r="G79" s="102">
        <f t="shared" si="6"/>
        <v>3</v>
      </c>
      <c r="H79" s="101">
        <v>50</v>
      </c>
      <c r="I79" s="101">
        <v>47</v>
      </c>
      <c r="J79" s="101">
        <v>49</v>
      </c>
    </row>
    <row r="80" spans="1:10" ht="12.75" customHeight="1" x14ac:dyDescent="0.25">
      <c r="A80" s="99">
        <v>18</v>
      </c>
      <c r="B80" t="s">
        <v>289</v>
      </c>
      <c r="C80" t="s">
        <v>290</v>
      </c>
      <c r="D80" s="106" t="s">
        <v>309</v>
      </c>
      <c r="E80" s="101">
        <f>28+25</f>
        <v>53</v>
      </c>
      <c r="F80">
        <f>E80*E69/E82</f>
        <v>2.65</v>
      </c>
      <c r="G80" s="102">
        <f t="shared" si="6"/>
        <v>3</v>
      </c>
      <c r="H80" s="101">
        <v>45</v>
      </c>
      <c r="I80" s="101">
        <v>41</v>
      </c>
      <c r="J80" s="101">
        <v>55</v>
      </c>
    </row>
    <row r="81" spans="1:10" ht="12.75" customHeight="1" x14ac:dyDescent="0.25">
      <c r="A81" s="99">
        <v>19</v>
      </c>
      <c r="B81" t="s">
        <v>291</v>
      </c>
      <c r="C81" t="s">
        <v>292</v>
      </c>
      <c r="D81" s="106" t="s">
        <v>309</v>
      </c>
      <c r="E81" s="101">
        <f>33+39</f>
        <v>72</v>
      </c>
      <c r="F81">
        <f>E81*E69/E82</f>
        <v>3.6</v>
      </c>
      <c r="G81" s="102">
        <f t="shared" si="6"/>
        <v>4</v>
      </c>
      <c r="H81" s="101">
        <v>67</v>
      </c>
      <c r="I81" s="101">
        <v>69</v>
      </c>
      <c r="J81" s="101">
        <v>64</v>
      </c>
    </row>
    <row r="82" spans="1:10" ht="12.75" customHeight="1" x14ac:dyDescent="0.25">
      <c r="C82" s="103" t="s">
        <v>293</v>
      </c>
      <c r="E82" s="101">
        <f t="shared" ref="E82:J82" si="7">SUM(E73:E81)</f>
        <v>540</v>
      </c>
      <c r="F82" s="6">
        <f t="shared" si="7"/>
        <v>27</v>
      </c>
      <c r="G82" s="6">
        <f t="shared" si="7"/>
        <v>27</v>
      </c>
      <c r="H82" s="101">
        <f t="shared" si="7"/>
        <v>428</v>
      </c>
      <c r="I82" s="101">
        <f t="shared" si="7"/>
        <v>439</v>
      </c>
      <c r="J82" s="101">
        <f t="shared" si="7"/>
        <v>440</v>
      </c>
    </row>
  </sheetData>
  <hyperlinks>
    <hyperlink ref="A2" r:id="rId1" xr:uid="{521486FB-9828-4DE5-BF86-99895831710E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5265-D86C-4E83-B6FA-8DD67507530E}">
  <dimension ref="A1:S152"/>
  <sheetViews>
    <sheetView tabSelected="1" workbookViewId="0">
      <pane ySplit="7" topLeftCell="A8" activePane="bottomLeft" state="frozen"/>
      <selection pane="bottomLeft" activeCell="T7" sqref="T7"/>
    </sheetView>
  </sheetViews>
  <sheetFormatPr defaultRowHeight="12.6" customHeight="1" x14ac:dyDescent="0.25"/>
  <cols>
    <col min="1" max="1" width="13.140625" style="6" customWidth="1"/>
    <col min="2" max="2" width="21.140625" customWidth="1"/>
    <col min="3" max="3" width="6.42578125" bestFit="1" customWidth="1"/>
    <col min="4" max="4" width="4.5703125" style="6" customWidth="1"/>
    <col min="5" max="5" width="5.85546875" hidden="1" customWidth="1"/>
    <col min="6" max="6" width="6" customWidth="1"/>
    <col min="7" max="7" width="1.28515625" hidden="1" customWidth="1"/>
    <col min="8" max="8" width="11.28515625" hidden="1" customWidth="1"/>
    <col min="9" max="9" width="9.42578125" hidden="1" customWidth="1"/>
    <col min="10" max="10" width="6.5703125" hidden="1" customWidth="1"/>
    <col min="11" max="11" width="10.140625" hidden="1" customWidth="1"/>
    <col min="12" max="12" width="12.7109375" hidden="1" customWidth="1"/>
    <col min="13" max="13" width="14.42578125" hidden="1" customWidth="1"/>
    <col min="14" max="14" width="13" hidden="1" customWidth="1"/>
    <col min="15" max="15" width="10.7109375" hidden="1" customWidth="1"/>
    <col min="16" max="16" width="22" customWidth="1"/>
    <col min="17" max="17" width="18.28515625" style="6" customWidth="1"/>
    <col min="18" max="18" width="12.140625" style="6" customWidth="1"/>
    <col min="19" max="19" width="13.42578125" style="6" customWidth="1"/>
    <col min="20" max="20" width="24.140625" bestFit="1" customWidth="1"/>
  </cols>
  <sheetData>
    <row r="1" spans="1:19" ht="24" customHeight="1" x14ac:dyDescent="0.4">
      <c r="A1" s="9" t="s">
        <v>249</v>
      </c>
    </row>
    <row r="2" spans="1:19" s="14" customFormat="1" ht="15.75" x14ac:dyDescent="0.25">
      <c r="A2" s="10" t="s">
        <v>201</v>
      </c>
      <c r="D2" s="15"/>
      <c r="Q2" s="15"/>
      <c r="R2" s="15"/>
      <c r="S2" s="15"/>
    </row>
    <row r="3" spans="1:19" s="11" customFormat="1" ht="15.75" x14ac:dyDescent="0.25">
      <c r="A3" s="13" t="s">
        <v>246</v>
      </c>
      <c r="D3" s="12"/>
      <c r="Q3" s="12"/>
      <c r="R3" s="12"/>
      <c r="S3" s="12"/>
    </row>
    <row r="4" spans="1:19" s="11" customFormat="1" ht="15.75" x14ac:dyDescent="0.25">
      <c r="A4" s="10" t="s">
        <v>247</v>
      </c>
      <c r="D4" s="12"/>
      <c r="Q4" s="12"/>
      <c r="R4" s="12"/>
      <c r="S4" s="12"/>
    </row>
    <row r="5" spans="1:19" s="11" customFormat="1" ht="15.75" x14ac:dyDescent="0.25">
      <c r="A5" s="86" t="s">
        <v>248</v>
      </c>
      <c r="D5" s="12"/>
      <c r="Q5" s="12"/>
      <c r="R5" s="12"/>
      <c r="S5" s="12"/>
    </row>
    <row r="6" spans="1:19" s="11" customFormat="1" ht="15.75" x14ac:dyDescent="0.25">
      <c r="A6" s="10" t="s">
        <v>147</v>
      </c>
      <c r="D6" s="12"/>
      <c r="Q6" s="12"/>
      <c r="R6" s="12"/>
      <c r="S6" s="12"/>
    </row>
    <row r="7" spans="1:19" s="88" customFormat="1" ht="26.25" customHeight="1" x14ac:dyDescent="0.25">
      <c r="A7" s="87" t="s">
        <v>259</v>
      </c>
      <c r="B7" s="1" t="s">
        <v>14</v>
      </c>
      <c r="C7" s="1" t="s">
        <v>15</v>
      </c>
      <c r="D7" s="1" t="s">
        <v>4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251</v>
      </c>
      <c r="R7" s="1" t="s">
        <v>206</v>
      </c>
      <c r="S7" s="1" t="s">
        <v>250</v>
      </c>
    </row>
    <row r="8" spans="1:19" ht="12.6" customHeight="1" x14ac:dyDescent="0.25">
      <c r="A8" s="6" t="s">
        <v>6</v>
      </c>
      <c r="B8" t="s">
        <v>53</v>
      </c>
      <c r="C8">
        <v>2009</v>
      </c>
      <c r="D8" s="6">
        <v>2</v>
      </c>
      <c r="E8">
        <v>47472</v>
      </c>
      <c r="F8">
        <v>1541</v>
      </c>
      <c r="G8">
        <v>1627</v>
      </c>
      <c r="H8">
        <v>23718749</v>
      </c>
      <c r="I8">
        <v>1503</v>
      </c>
      <c r="J8">
        <v>1402</v>
      </c>
      <c r="K8">
        <v>1475</v>
      </c>
      <c r="L8" t="s">
        <v>28</v>
      </c>
      <c r="M8" s="75">
        <v>44256</v>
      </c>
      <c r="N8" t="s">
        <v>29</v>
      </c>
      <c r="O8" t="s">
        <v>29</v>
      </c>
      <c r="P8" t="s">
        <v>33</v>
      </c>
      <c r="Q8" s="6" t="s">
        <v>148</v>
      </c>
      <c r="S8" s="6">
        <v>1</v>
      </c>
    </row>
    <row r="9" spans="1:19" ht="12.6" customHeight="1" x14ac:dyDescent="0.25">
      <c r="A9" s="6" t="s">
        <v>2</v>
      </c>
      <c r="B9" t="s">
        <v>39</v>
      </c>
      <c r="C9">
        <v>2012</v>
      </c>
      <c r="D9" s="6">
        <v>3</v>
      </c>
      <c r="E9">
        <v>49993</v>
      </c>
      <c r="F9">
        <v>1191</v>
      </c>
      <c r="G9">
        <v>1309</v>
      </c>
      <c r="H9">
        <v>23732946</v>
      </c>
      <c r="I9">
        <v>1038</v>
      </c>
      <c r="J9">
        <v>1160</v>
      </c>
      <c r="K9">
        <v>0</v>
      </c>
      <c r="L9" t="s">
        <v>28</v>
      </c>
      <c r="M9" s="75">
        <v>44259</v>
      </c>
      <c r="N9" t="s">
        <v>29</v>
      </c>
      <c r="O9" t="s">
        <v>29</v>
      </c>
      <c r="P9" t="s">
        <v>45</v>
      </c>
      <c r="Q9" s="6" t="s">
        <v>148</v>
      </c>
      <c r="S9" s="6">
        <v>1</v>
      </c>
    </row>
    <row r="10" spans="1:19" ht="12.6" customHeight="1" x14ac:dyDescent="0.25">
      <c r="A10" s="6" t="s">
        <v>2</v>
      </c>
      <c r="B10" t="s">
        <v>36</v>
      </c>
      <c r="C10">
        <v>2012</v>
      </c>
      <c r="D10" s="6">
        <v>3</v>
      </c>
      <c r="E10">
        <v>47813</v>
      </c>
      <c r="F10">
        <v>1397</v>
      </c>
      <c r="G10">
        <v>1513</v>
      </c>
      <c r="H10">
        <v>23716150</v>
      </c>
      <c r="I10">
        <v>1294</v>
      </c>
      <c r="J10">
        <v>1261</v>
      </c>
      <c r="K10">
        <v>1137</v>
      </c>
      <c r="L10" t="s">
        <v>28</v>
      </c>
      <c r="M10" s="75">
        <v>44258</v>
      </c>
      <c r="N10" t="s">
        <v>29</v>
      </c>
      <c r="O10" t="s">
        <v>29</v>
      </c>
      <c r="P10" t="s">
        <v>37</v>
      </c>
      <c r="Q10" s="6" t="s">
        <v>148</v>
      </c>
      <c r="S10" s="6">
        <v>1</v>
      </c>
    </row>
    <row r="11" spans="1:19" ht="12.6" customHeight="1" x14ac:dyDescent="0.25">
      <c r="A11" s="6" t="s">
        <v>7</v>
      </c>
      <c r="B11" t="s">
        <v>87</v>
      </c>
      <c r="C11">
        <v>2006</v>
      </c>
      <c r="D11" s="6">
        <v>2</v>
      </c>
      <c r="E11">
        <v>43035</v>
      </c>
      <c r="F11">
        <v>1688</v>
      </c>
      <c r="G11">
        <v>1719</v>
      </c>
      <c r="H11">
        <v>23710870</v>
      </c>
      <c r="I11">
        <v>1682</v>
      </c>
      <c r="J11">
        <v>0</v>
      </c>
      <c r="K11">
        <v>0</v>
      </c>
      <c r="L11" t="s">
        <v>28</v>
      </c>
      <c r="M11" s="75">
        <v>44256</v>
      </c>
      <c r="N11" t="s">
        <v>29</v>
      </c>
      <c r="O11" t="s">
        <v>29</v>
      </c>
      <c r="P11" t="s">
        <v>33</v>
      </c>
      <c r="Q11" s="6" t="s">
        <v>148</v>
      </c>
      <c r="S11" s="6">
        <v>1</v>
      </c>
    </row>
    <row r="12" spans="1:19" ht="12.6" customHeight="1" x14ac:dyDescent="0.25">
      <c r="A12" s="6" t="s">
        <v>7</v>
      </c>
      <c r="B12" t="s">
        <v>226</v>
      </c>
      <c r="C12">
        <v>2006</v>
      </c>
      <c r="E12">
        <v>53344</v>
      </c>
      <c r="F12">
        <v>0</v>
      </c>
      <c r="G12">
        <v>0</v>
      </c>
      <c r="I12">
        <v>0</v>
      </c>
      <c r="J12">
        <v>0</v>
      </c>
      <c r="K12">
        <v>0</v>
      </c>
      <c r="L12" t="s">
        <v>28</v>
      </c>
      <c r="M12" s="75">
        <v>44256</v>
      </c>
      <c r="N12" t="s">
        <v>29</v>
      </c>
      <c r="O12" t="s">
        <v>29</v>
      </c>
      <c r="P12" t="s">
        <v>33</v>
      </c>
      <c r="Q12" s="6" t="s">
        <v>148</v>
      </c>
      <c r="R12" s="6">
        <v>1</v>
      </c>
    </row>
    <row r="13" spans="1:19" ht="12.6" customHeight="1" x14ac:dyDescent="0.25">
      <c r="A13" s="6" t="s">
        <v>12</v>
      </c>
      <c r="B13" t="s">
        <v>146</v>
      </c>
      <c r="C13">
        <v>2005</v>
      </c>
      <c r="D13" s="6">
        <v>3</v>
      </c>
      <c r="E13">
        <v>46546</v>
      </c>
      <c r="F13">
        <v>1087</v>
      </c>
      <c r="G13">
        <v>1260</v>
      </c>
      <c r="H13">
        <v>23729325</v>
      </c>
      <c r="I13">
        <v>0</v>
      </c>
      <c r="J13">
        <v>0</v>
      </c>
      <c r="K13">
        <v>0</v>
      </c>
      <c r="L13" t="s">
        <v>28</v>
      </c>
      <c r="M13" s="75">
        <v>44256</v>
      </c>
      <c r="N13" t="s">
        <v>29</v>
      </c>
      <c r="O13" t="s">
        <v>29</v>
      </c>
      <c r="P13" t="s">
        <v>33</v>
      </c>
      <c r="Q13" s="6" t="s">
        <v>148</v>
      </c>
      <c r="R13" s="6">
        <v>1</v>
      </c>
    </row>
    <row r="14" spans="1:19" ht="12.6" customHeight="1" x14ac:dyDescent="0.25">
      <c r="A14" s="6" t="s">
        <v>2</v>
      </c>
      <c r="B14" t="s">
        <v>243</v>
      </c>
      <c r="C14">
        <v>2014</v>
      </c>
      <c r="F14">
        <v>0</v>
      </c>
      <c r="P14" t="s">
        <v>73</v>
      </c>
      <c r="Q14" s="6" t="s">
        <v>148</v>
      </c>
      <c r="R14" s="6">
        <v>1</v>
      </c>
    </row>
    <row r="15" spans="1:19" ht="12.6" customHeight="1" x14ac:dyDescent="0.25">
      <c r="A15" s="6" t="s">
        <v>13</v>
      </c>
      <c r="B15" t="s">
        <v>107</v>
      </c>
      <c r="C15">
        <v>2002</v>
      </c>
      <c r="D15" s="6">
        <v>1</v>
      </c>
      <c r="E15">
        <v>42332</v>
      </c>
      <c r="F15">
        <v>1955</v>
      </c>
      <c r="G15">
        <v>1836</v>
      </c>
      <c r="H15">
        <v>24197939</v>
      </c>
      <c r="I15">
        <v>1948</v>
      </c>
      <c r="J15">
        <v>1846</v>
      </c>
      <c r="K15">
        <v>1933</v>
      </c>
      <c r="L15" t="s">
        <v>28</v>
      </c>
      <c r="M15" s="75">
        <v>44307</v>
      </c>
      <c r="N15" t="s">
        <v>29</v>
      </c>
      <c r="O15" t="s">
        <v>29</v>
      </c>
      <c r="P15" t="s">
        <v>31</v>
      </c>
      <c r="Q15" s="6" t="s">
        <v>148</v>
      </c>
    </row>
    <row r="16" spans="1:19" ht="12.6" customHeight="1" x14ac:dyDescent="0.25">
      <c r="A16" s="6" t="s">
        <v>6</v>
      </c>
      <c r="B16" t="s">
        <v>230</v>
      </c>
      <c r="C16">
        <v>2008</v>
      </c>
      <c r="D16" s="6">
        <v>3</v>
      </c>
      <c r="E16">
        <v>50505</v>
      </c>
      <c r="F16">
        <v>1107</v>
      </c>
      <c r="G16">
        <v>1427</v>
      </c>
      <c r="I16">
        <v>0</v>
      </c>
      <c r="J16">
        <v>0</v>
      </c>
      <c r="K16">
        <v>0</v>
      </c>
      <c r="L16" t="s">
        <v>28</v>
      </c>
      <c r="M16" s="75">
        <v>44250</v>
      </c>
      <c r="N16" t="s">
        <v>29</v>
      </c>
      <c r="O16" t="s">
        <v>29</v>
      </c>
      <c r="P16" t="s">
        <v>35</v>
      </c>
      <c r="Q16" s="6" t="s">
        <v>148</v>
      </c>
      <c r="R16" s="6">
        <v>1</v>
      </c>
    </row>
    <row r="17" spans="1:18" ht="12.6" customHeight="1" x14ac:dyDescent="0.25">
      <c r="A17" s="6" t="s">
        <v>5</v>
      </c>
      <c r="B17" t="s">
        <v>62</v>
      </c>
      <c r="C17">
        <v>2010</v>
      </c>
      <c r="D17" s="6">
        <v>3</v>
      </c>
      <c r="E17">
        <v>48744</v>
      </c>
      <c r="F17">
        <v>1169</v>
      </c>
      <c r="G17">
        <v>1239</v>
      </c>
      <c r="H17">
        <v>23724013</v>
      </c>
      <c r="I17">
        <v>1039</v>
      </c>
      <c r="J17">
        <v>1131</v>
      </c>
      <c r="K17">
        <v>0</v>
      </c>
      <c r="L17" t="s">
        <v>28</v>
      </c>
      <c r="M17" s="75">
        <v>44265</v>
      </c>
      <c r="N17" t="s">
        <v>29</v>
      </c>
      <c r="O17" t="s">
        <v>29</v>
      </c>
      <c r="P17" t="s">
        <v>41</v>
      </c>
      <c r="Q17" s="6" t="s">
        <v>148</v>
      </c>
    </row>
    <row r="18" spans="1:18" ht="12.6" customHeight="1" x14ac:dyDescent="0.25">
      <c r="A18" s="6" t="s">
        <v>5</v>
      </c>
      <c r="B18" t="s">
        <v>234</v>
      </c>
      <c r="C18">
        <v>2010</v>
      </c>
      <c r="D18" s="6">
        <v>4</v>
      </c>
      <c r="E18">
        <v>51429</v>
      </c>
      <c r="F18">
        <v>0</v>
      </c>
      <c r="G18">
        <v>0</v>
      </c>
      <c r="I18">
        <v>0</v>
      </c>
      <c r="J18">
        <v>0</v>
      </c>
      <c r="K18">
        <v>0</v>
      </c>
      <c r="L18" t="s">
        <v>28</v>
      </c>
      <c r="M18" s="75">
        <v>44258</v>
      </c>
      <c r="N18" t="s">
        <v>29</v>
      </c>
      <c r="O18" t="s">
        <v>29</v>
      </c>
      <c r="P18" t="s">
        <v>37</v>
      </c>
      <c r="Q18" s="6" t="s">
        <v>148</v>
      </c>
      <c r="R18" s="6">
        <v>1</v>
      </c>
    </row>
    <row r="19" spans="1:18" ht="12.6" customHeight="1" x14ac:dyDescent="0.25">
      <c r="A19" s="6" t="s">
        <v>2</v>
      </c>
      <c r="B19" t="s">
        <v>237</v>
      </c>
      <c r="C19">
        <v>2012</v>
      </c>
      <c r="D19" s="6">
        <v>3</v>
      </c>
      <c r="E19">
        <v>53099</v>
      </c>
      <c r="F19">
        <v>0</v>
      </c>
      <c r="G19">
        <v>0</v>
      </c>
      <c r="I19">
        <v>0</v>
      </c>
      <c r="J19">
        <v>0</v>
      </c>
      <c r="K19">
        <v>0</v>
      </c>
      <c r="L19" t="s">
        <v>28</v>
      </c>
      <c r="M19" s="75">
        <v>44250</v>
      </c>
      <c r="N19" t="s">
        <v>29</v>
      </c>
      <c r="O19" t="s">
        <v>29</v>
      </c>
      <c r="P19" t="s">
        <v>35</v>
      </c>
      <c r="Q19" s="6" t="s">
        <v>148</v>
      </c>
    </row>
    <row r="20" spans="1:18" ht="12.6" customHeight="1" x14ac:dyDescent="0.25">
      <c r="A20" s="6" t="s">
        <v>5</v>
      </c>
      <c r="B20" t="s">
        <v>123</v>
      </c>
      <c r="C20">
        <v>2011</v>
      </c>
      <c r="E20">
        <v>50229</v>
      </c>
      <c r="F20">
        <v>1086</v>
      </c>
      <c r="G20">
        <v>0</v>
      </c>
      <c r="I20">
        <v>0</v>
      </c>
      <c r="J20">
        <v>0</v>
      </c>
      <c r="K20">
        <v>0</v>
      </c>
      <c r="L20" t="s">
        <v>28</v>
      </c>
      <c r="M20" s="75">
        <v>44265</v>
      </c>
      <c r="N20" t="s">
        <v>29</v>
      </c>
      <c r="O20" t="s">
        <v>29</v>
      </c>
      <c r="P20" t="s">
        <v>61</v>
      </c>
      <c r="Q20" s="6" t="s">
        <v>148</v>
      </c>
      <c r="R20" s="6">
        <v>1</v>
      </c>
    </row>
    <row r="21" spans="1:18" ht="12.6" customHeight="1" x14ac:dyDescent="0.25">
      <c r="A21" s="6" t="s">
        <v>6</v>
      </c>
      <c r="B21" t="s">
        <v>121</v>
      </c>
      <c r="C21">
        <v>2008</v>
      </c>
      <c r="D21" s="6">
        <v>3</v>
      </c>
      <c r="E21">
        <v>48631</v>
      </c>
      <c r="F21">
        <v>1462</v>
      </c>
      <c r="G21">
        <v>1347</v>
      </c>
      <c r="H21">
        <v>23725001</v>
      </c>
      <c r="I21">
        <v>0</v>
      </c>
      <c r="J21">
        <v>1240</v>
      </c>
      <c r="K21">
        <v>0</v>
      </c>
      <c r="L21" t="s">
        <v>28</v>
      </c>
      <c r="M21" s="75">
        <v>44250</v>
      </c>
      <c r="N21" t="s">
        <v>29</v>
      </c>
      <c r="O21" t="s">
        <v>29</v>
      </c>
      <c r="P21" t="s">
        <v>35</v>
      </c>
      <c r="Q21" s="6" t="s">
        <v>148</v>
      </c>
      <c r="R21" s="6">
        <v>1</v>
      </c>
    </row>
    <row r="22" spans="1:18" ht="12.6" customHeight="1" x14ac:dyDescent="0.25">
      <c r="A22" s="6" t="s">
        <v>5</v>
      </c>
      <c r="B22" t="s">
        <v>233</v>
      </c>
      <c r="C22">
        <v>2010</v>
      </c>
      <c r="D22" s="6">
        <v>3</v>
      </c>
      <c r="E22">
        <v>47814</v>
      </c>
      <c r="F22">
        <v>1062</v>
      </c>
      <c r="G22">
        <v>1035</v>
      </c>
      <c r="H22">
        <v>23714921</v>
      </c>
      <c r="I22">
        <v>0</v>
      </c>
      <c r="J22">
        <v>0</v>
      </c>
      <c r="K22">
        <v>0</v>
      </c>
      <c r="L22" t="s">
        <v>28</v>
      </c>
      <c r="M22" s="75">
        <v>44258</v>
      </c>
      <c r="N22" t="s">
        <v>29</v>
      </c>
      <c r="O22" t="s">
        <v>29</v>
      </c>
      <c r="P22" t="s">
        <v>37</v>
      </c>
      <c r="Q22" s="6" t="s">
        <v>148</v>
      </c>
    </row>
    <row r="23" spans="1:18" ht="12.6" customHeight="1" x14ac:dyDescent="0.25">
      <c r="A23" s="6" t="s">
        <v>6</v>
      </c>
      <c r="B23" t="s">
        <v>60</v>
      </c>
      <c r="C23">
        <v>2009</v>
      </c>
      <c r="D23" s="6">
        <v>3</v>
      </c>
      <c r="E23">
        <v>44029</v>
      </c>
      <c r="F23">
        <v>1351</v>
      </c>
      <c r="G23">
        <v>1317</v>
      </c>
      <c r="H23">
        <v>23714930</v>
      </c>
      <c r="I23">
        <v>1254</v>
      </c>
      <c r="J23">
        <v>1142</v>
      </c>
      <c r="K23">
        <v>1156</v>
      </c>
      <c r="L23" t="s">
        <v>28</v>
      </c>
      <c r="M23" s="75">
        <v>44265</v>
      </c>
      <c r="N23" t="s">
        <v>29</v>
      </c>
      <c r="O23" t="s">
        <v>29</v>
      </c>
      <c r="P23" t="s">
        <v>41</v>
      </c>
      <c r="Q23" s="6" t="s">
        <v>148</v>
      </c>
      <c r="R23" s="6">
        <v>1</v>
      </c>
    </row>
    <row r="24" spans="1:18" ht="12.6" customHeight="1" x14ac:dyDescent="0.25">
      <c r="A24" s="6" t="s">
        <v>7</v>
      </c>
      <c r="B24" t="s">
        <v>227</v>
      </c>
      <c r="C24">
        <v>2007</v>
      </c>
      <c r="E24">
        <v>53053</v>
      </c>
      <c r="F24">
        <v>0</v>
      </c>
      <c r="G24">
        <v>0</v>
      </c>
      <c r="I24">
        <v>0</v>
      </c>
      <c r="J24">
        <v>0</v>
      </c>
      <c r="K24">
        <v>0</v>
      </c>
      <c r="L24" t="s">
        <v>28</v>
      </c>
      <c r="M24" s="75">
        <v>44259</v>
      </c>
      <c r="N24" t="s">
        <v>29</v>
      </c>
      <c r="O24" t="s">
        <v>29</v>
      </c>
      <c r="P24" t="s">
        <v>45</v>
      </c>
      <c r="Q24" s="6" t="s">
        <v>148</v>
      </c>
      <c r="R24" s="6">
        <v>1</v>
      </c>
    </row>
    <row r="25" spans="1:18" ht="12.6" customHeight="1" x14ac:dyDescent="0.25">
      <c r="A25" s="6" t="s">
        <v>2</v>
      </c>
      <c r="B25" t="s">
        <v>427</v>
      </c>
      <c r="C25">
        <v>2012</v>
      </c>
      <c r="E25">
        <v>51582</v>
      </c>
      <c r="F25">
        <v>0</v>
      </c>
      <c r="G25">
        <v>1066</v>
      </c>
      <c r="I25">
        <v>0</v>
      </c>
      <c r="J25">
        <v>0</v>
      </c>
      <c r="K25">
        <v>0</v>
      </c>
      <c r="L25" t="s">
        <v>28</v>
      </c>
      <c r="M25" s="75">
        <v>44259</v>
      </c>
      <c r="N25" t="s">
        <v>29</v>
      </c>
      <c r="O25" t="s">
        <v>29</v>
      </c>
      <c r="P25" t="s">
        <v>45</v>
      </c>
      <c r="Q25" s="6" t="s">
        <v>148</v>
      </c>
      <c r="R25" s="6">
        <v>1</v>
      </c>
    </row>
    <row r="26" spans="1:18" ht="12.6" customHeight="1" x14ac:dyDescent="0.25">
      <c r="A26" s="6" t="s">
        <v>7</v>
      </c>
      <c r="B26" t="s">
        <v>126</v>
      </c>
      <c r="C26">
        <v>2006</v>
      </c>
      <c r="D26" s="6">
        <v>3</v>
      </c>
      <c r="E26">
        <v>43039</v>
      </c>
      <c r="F26">
        <v>1440</v>
      </c>
      <c r="G26">
        <v>1419</v>
      </c>
      <c r="H26">
        <v>23718102</v>
      </c>
      <c r="I26">
        <v>1334</v>
      </c>
      <c r="J26">
        <v>1291</v>
      </c>
      <c r="K26">
        <v>0</v>
      </c>
      <c r="L26" t="s">
        <v>28</v>
      </c>
      <c r="M26" s="75">
        <v>44250</v>
      </c>
      <c r="N26" t="s">
        <v>29</v>
      </c>
      <c r="O26" t="s">
        <v>29</v>
      </c>
      <c r="P26" t="s">
        <v>35</v>
      </c>
      <c r="Q26" s="6" t="s">
        <v>148</v>
      </c>
      <c r="R26" s="6">
        <v>1</v>
      </c>
    </row>
    <row r="27" spans="1:18" ht="12.6" customHeight="1" x14ac:dyDescent="0.25">
      <c r="A27" s="6" t="s">
        <v>2</v>
      </c>
      <c r="B27" t="s">
        <v>134</v>
      </c>
      <c r="C27">
        <v>2013</v>
      </c>
      <c r="D27" s="6">
        <v>4</v>
      </c>
      <c r="E27">
        <v>51621</v>
      </c>
      <c r="F27">
        <v>1078</v>
      </c>
      <c r="G27">
        <v>1036</v>
      </c>
      <c r="H27">
        <v>23739924</v>
      </c>
      <c r="I27">
        <v>0</v>
      </c>
      <c r="J27">
        <v>0</v>
      </c>
      <c r="K27">
        <v>0</v>
      </c>
      <c r="L27" t="s">
        <v>28</v>
      </c>
      <c r="M27" s="75">
        <v>44250</v>
      </c>
      <c r="N27" t="s">
        <v>29</v>
      </c>
      <c r="O27" t="s">
        <v>29</v>
      </c>
      <c r="P27" t="s">
        <v>35</v>
      </c>
      <c r="Q27" s="6" t="s">
        <v>148</v>
      </c>
    </row>
    <row r="28" spans="1:18" ht="12.6" customHeight="1" x14ac:dyDescent="0.25">
      <c r="A28" s="6" t="s">
        <v>2</v>
      </c>
      <c r="B28" t="s">
        <v>134</v>
      </c>
      <c r="C28">
        <v>2013</v>
      </c>
      <c r="D28" s="6">
        <v>4</v>
      </c>
      <c r="E28">
        <v>51621</v>
      </c>
      <c r="F28">
        <v>1078</v>
      </c>
      <c r="G28">
        <v>1036</v>
      </c>
      <c r="H28">
        <v>23739924</v>
      </c>
      <c r="I28">
        <v>0</v>
      </c>
      <c r="J28">
        <v>0</v>
      </c>
      <c r="K28">
        <v>0</v>
      </c>
      <c r="L28" t="s">
        <v>28</v>
      </c>
      <c r="M28" s="75">
        <v>44250</v>
      </c>
      <c r="N28" t="s">
        <v>29</v>
      </c>
      <c r="O28" t="s">
        <v>29</v>
      </c>
      <c r="P28" t="s">
        <v>35</v>
      </c>
      <c r="Q28" s="6" t="s">
        <v>148</v>
      </c>
      <c r="R28" s="6">
        <v>1</v>
      </c>
    </row>
    <row r="29" spans="1:18" ht="12.6" customHeight="1" x14ac:dyDescent="0.25">
      <c r="A29" s="6" t="s">
        <v>13</v>
      </c>
      <c r="B29" t="s">
        <v>101</v>
      </c>
      <c r="C29">
        <v>2002</v>
      </c>
      <c r="D29" s="6" t="s">
        <v>102</v>
      </c>
      <c r="E29">
        <v>36967</v>
      </c>
      <c r="F29">
        <v>2133</v>
      </c>
      <c r="G29">
        <v>1985</v>
      </c>
      <c r="H29">
        <v>360392</v>
      </c>
      <c r="I29">
        <v>2118</v>
      </c>
      <c r="J29">
        <v>1951</v>
      </c>
      <c r="K29">
        <v>2012</v>
      </c>
      <c r="L29" t="s">
        <v>28</v>
      </c>
      <c r="M29" s="75">
        <v>44258</v>
      </c>
      <c r="N29" t="s">
        <v>29</v>
      </c>
      <c r="O29" t="s">
        <v>29</v>
      </c>
      <c r="P29" t="s">
        <v>37</v>
      </c>
      <c r="Q29" s="6" t="s">
        <v>148</v>
      </c>
    </row>
    <row r="30" spans="1:18" ht="12.6" customHeight="1" x14ac:dyDescent="0.25">
      <c r="A30" s="6" t="s">
        <v>12</v>
      </c>
      <c r="B30" t="s">
        <v>95</v>
      </c>
      <c r="C30">
        <v>2004</v>
      </c>
      <c r="D30" s="6">
        <v>1</v>
      </c>
      <c r="E30">
        <v>43921</v>
      </c>
      <c r="F30">
        <v>1909</v>
      </c>
      <c r="G30">
        <v>1640</v>
      </c>
      <c r="H30">
        <v>393860</v>
      </c>
      <c r="I30">
        <v>1906</v>
      </c>
      <c r="J30">
        <v>0</v>
      </c>
      <c r="K30">
        <v>0</v>
      </c>
      <c r="L30" t="s">
        <v>28</v>
      </c>
      <c r="M30" s="75">
        <v>44250</v>
      </c>
      <c r="N30" t="s">
        <v>29</v>
      </c>
      <c r="O30" t="s">
        <v>29</v>
      </c>
      <c r="P30" t="s">
        <v>35</v>
      </c>
      <c r="Q30" s="6" t="s">
        <v>148</v>
      </c>
    </row>
    <row r="31" spans="1:18" ht="12.6" customHeight="1" x14ac:dyDescent="0.25">
      <c r="A31" s="6" t="s">
        <v>7</v>
      </c>
      <c r="B31" t="s">
        <v>131</v>
      </c>
      <c r="C31">
        <v>2007</v>
      </c>
      <c r="D31" s="6">
        <v>3</v>
      </c>
      <c r="E31">
        <v>45383</v>
      </c>
      <c r="F31">
        <v>1195</v>
      </c>
      <c r="G31">
        <v>1216</v>
      </c>
      <c r="H31">
        <v>23712384</v>
      </c>
      <c r="I31">
        <v>0</v>
      </c>
      <c r="J31">
        <v>1215</v>
      </c>
      <c r="K31">
        <v>0</v>
      </c>
      <c r="L31" t="s">
        <v>28</v>
      </c>
      <c r="M31" s="75">
        <v>44256</v>
      </c>
      <c r="N31" t="s">
        <v>29</v>
      </c>
      <c r="O31" t="s">
        <v>29</v>
      </c>
      <c r="P31" t="s">
        <v>67</v>
      </c>
      <c r="Q31" s="6" t="s">
        <v>148</v>
      </c>
      <c r="R31" s="6">
        <v>1</v>
      </c>
    </row>
    <row r="32" spans="1:18" ht="12.6" customHeight="1" x14ac:dyDescent="0.25">
      <c r="A32" s="6" t="s">
        <v>12</v>
      </c>
      <c r="B32" t="s">
        <v>84</v>
      </c>
      <c r="C32">
        <v>2005</v>
      </c>
      <c r="D32" s="6">
        <v>2</v>
      </c>
      <c r="E32">
        <v>45368</v>
      </c>
      <c r="F32">
        <v>1731</v>
      </c>
      <c r="G32">
        <v>1646</v>
      </c>
      <c r="H32">
        <v>23709073</v>
      </c>
      <c r="I32">
        <v>1754</v>
      </c>
      <c r="J32">
        <v>1609</v>
      </c>
      <c r="K32">
        <v>1779</v>
      </c>
      <c r="L32" t="s">
        <v>28</v>
      </c>
      <c r="M32" s="75">
        <v>44259</v>
      </c>
      <c r="N32" t="s">
        <v>29</v>
      </c>
      <c r="O32" t="s">
        <v>29</v>
      </c>
      <c r="P32" t="s">
        <v>45</v>
      </c>
      <c r="Q32" s="6" t="s">
        <v>148</v>
      </c>
      <c r="R32" s="6">
        <v>1</v>
      </c>
    </row>
    <row r="33" spans="1:19" ht="12.6" customHeight="1" x14ac:dyDescent="0.25">
      <c r="A33" s="6" t="s">
        <v>2</v>
      </c>
      <c r="B33" t="s">
        <v>244</v>
      </c>
      <c r="C33">
        <v>2015</v>
      </c>
      <c r="E33">
        <v>52588</v>
      </c>
      <c r="F33">
        <v>0</v>
      </c>
      <c r="G33">
        <v>0</v>
      </c>
      <c r="I33">
        <v>0</v>
      </c>
      <c r="J33">
        <v>0</v>
      </c>
      <c r="K33">
        <v>0</v>
      </c>
      <c r="L33" t="s">
        <v>28</v>
      </c>
      <c r="M33" s="75">
        <v>44263</v>
      </c>
      <c r="N33" t="s">
        <v>29</v>
      </c>
      <c r="O33" t="s">
        <v>29</v>
      </c>
      <c r="P33" t="s">
        <v>51</v>
      </c>
      <c r="Q33" s="6" t="s">
        <v>148</v>
      </c>
      <c r="R33" s="6">
        <v>1</v>
      </c>
    </row>
    <row r="34" spans="1:19" ht="12.6" customHeight="1" x14ac:dyDescent="0.25">
      <c r="A34" s="6" t="s">
        <v>2</v>
      </c>
      <c r="B34" t="s">
        <v>119</v>
      </c>
      <c r="C34">
        <v>2012</v>
      </c>
      <c r="D34" s="6">
        <v>4</v>
      </c>
      <c r="E34">
        <v>50206</v>
      </c>
      <c r="F34">
        <v>0</v>
      </c>
      <c r="G34">
        <v>1096</v>
      </c>
      <c r="H34">
        <v>23734124</v>
      </c>
      <c r="I34">
        <v>0</v>
      </c>
      <c r="J34">
        <v>0</v>
      </c>
      <c r="K34">
        <v>0</v>
      </c>
      <c r="L34" t="s">
        <v>28</v>
      </c>
      <c r="M34" s="75">
        <v>44263</v>
      </c>
      <c r="N34" t="s">
        <v>29</v>
      </c>
      <c r="O34" t="s">
        <v>29</v>
      </c>
      <c r="P34" t="s">
        <v>51</v>
      </c>
      <c r="Q34" s="6" t="s">
        <v>148</v>
      </c>
    </row>
    <row r="35" spans="1:19" ht="12.6" customHeight="1" x14ac:dyDescent="0.25">
      <c r="A35" s="6" t="s">
        <v>6</v>
      </c>
      <c r="B35" t="s">
        <v>72</v>
      </c>
      <c r="C35">
        <v>2008</v>
      </c>
      <c r="D35" s="6">
        <v>2</v>
      </c>
      <c r="E35">
        <v>47658</v>
      </c>
      <c r="F35">
        <v>1659</v>
      </c>
      <c r="G35">
        <v>1649</v>
      </c>
      <c r="H35">
        <v>23725958</v>
      </c>
      <c r="I35">
        <v>1701</v>
      </c>
      <c r="J35">
        <v>1682</v>
      </c>
      <c r="K35">
        <v>1480</v>
      </c>
      <c r="L35" t="s">
        <v>28</v>
      </c>
      <c r="M35" s="75">
        <v>44257</v>
      </c>
      <c r="N35" t="s">
        <v>29</v>
      </c>
      <c r="O35" t="s">
        <v>29</v>
      </c>
      <c r="P35" t="s">
        <v>73</v>
      </c>
      <c r="Q35" s="6" t="s">
        <v>148</v>
      </c>
    </row>
    <row r="36" spans="1:19" ht="12.6" customHeight="1" x14ac:dyDescent="0.25">
      <c r="A36" s="6" t="s">
        <v>2</v>
      </c>
      <c r="B36" t="s">
        <v>124</v>
      </c>
      <c r="C36">
        <v>2012</v>
      </c>
      <c r="E36">
        <v>52005</v>
      </c>
      <c r="F36">
        <v>0</v>
      </c>
      <c r="G36">
        <v>1029</v>
      </c>
      <c r="I36">
        <v>0</v>
      </c>
      <c r="J36">
        <v>0</v>
      </c>
      <c r="K36">
        <v>0</v>
      </c>
      <c r="L36" t="s">
        <v>28</v>
      </c>
      <c r="M36" s="75">
        <v>44263</v>
      </c>
      <c r="N36" t="s">
        <v>29</v>
      </c>
      <c r="O36" t="s">
        <v>29</v>
      </c>
      <c r="P36" t="s">
        <v>51</v>
      </c>
      <c r="Q36" s="6" t="s">
        <v>148</v>
      </c>
      <c r="R36" s="6">
        <v>1</v>
      </c>
    </row>
    <row r="37" spans="1:19" ht="12.6" customHeight="1" x14ac:dyDescent="0.25">
      <c r="A37" s="6" t="s">
        <v>6</v>
      </c>
      <c r="B37" t="s">
        <v>50</v>
      </c>
      <c r="C37">
        <v>2009</v>
      </c>
      <c r="D37" s="6">
        <v>3</v>
      </c>
      <c r="E37">
        <v>47659</v>
      </c>
      <c r="F37">
        <v>1263</v>
      </c>
      <c r="G37">
        <v>1340</v>
      </c>
      <c r="H37">
        <v>23732199</v>
      </c>
      <c r="I37">
        <v>0</v>
      </c>
      <c r="J37">
        <v>1191</v>
      </c>
      <c r="K37">
        <v>0</v>
      </c>
      <c r="L37" t="s">
        <v>28</v>
      </c>
      <c r="M37" s="75">
        <v>44263</v>
      </c>
      <c r="N37" t="s">
        <v>29</v>
      </c>
      <c r="O37" t="s">
        <v>29</v>
      </c>
      <c r="P37" t="s">
        <v>51</v>
      </c>
      <c r="Q37" s="6" t="s">
        <v>148</v>
      </c>
      <c r="R37" s="6">
        <v>1</v>
      </c>
    </row>
    <row r="38" spans="1:19" ht="12.6" customHeight="1" x14ac:dyDescent="0.25">
      <c r="A38" s="6" t="s">
        <v>7</v>
      </c>
      <c r="B38" t="s">
        <v>120</v>
      </c>
      <c r="C38">
        <v>2007</v>
      </c>
      <c r="D38" s="6">
        <v>3</v>
      </c>
      <c r="E38">
        <v>46430</v>
      </c>
      <c r="F38">
        <v>1290</v>
      </c>
      <c r="G38">
        <v>1398</v>
      </c>
      <c r="H38">
        <v>23711361</v>
      </c>
      <c r="I38">
        <v>1481</v>
      </c>
      <c r="J38">
        <v>0</v>
      </c>
      <c r="K38">
        <v>0</v>
      </c>
      <c r="L38" t="s">
        <v>28</v>
      </c>
      <c r="M38" s="75">
        <v>44263</v>
      </c>
      <c r="N38" t="s">
        <v>29</v>
      </c>
      <c r="O38" t="s">
        <v>29</v>
      </c>
      <c r="P38" t="s">
        <v>51</v>
      </c>
      <c r="Q38" s="6" t="s">
        <v>148</v>
      </c>
      <c r="R38" s="6">
        <v>1</v>
      </c>
    </row>
    <row r="39" spans="1:19" ht="12.6" customHeight="1" x14ac:dyDescent="0.25">
      <c r="A39" s="6" t="s">
        <v>6</v>
      </c>
      <c r="B39" t="s">
        <v>49</v>
      </c>
      <c r="C39">
        <v>2009</v>
      </c>
      <c r="D39" s="6">
        <v>3</v>
      </c>
      <c r="E39">
        <v>45327</v>
      </c>
      <c r="F39">
        <v>1458</v>
      </c>
      <c r="G39">
        <v>1386</v>
      </c>
      <c r="H39">
        <v>23709138</v>
      </c>
      <c r="I39">
        <v>1446</v>
      </c>
      <c r="J39">
        <v>1227</v>
      </c>
      <c r="K39">
        <v>1322</v>
      </c>
      <c r="L39" t="s">
        <v>28</v>
      </c>
      <c r="M39" s="75">
        <v>44265</v>
      </c>
      <c r="N39" t="s">
        <v>29</v>
      </c>
      <c r="O39" t="s">
        <v>29</v>
      </c>
      <c r="P39" t="s">
        <v>41</v>
      </c>
      <c r="Q39" s="6" t="s">
        <v>148</v>
      </c>
      <c r="R39" s="6">
        <v>1</v>
      </c>
    </row>
    <row r="40" spans="1:19" ht="12.6" customHeight="1" x14ac:dyDescent="0.25">
      <c r="A40" s="6" t="s">
        <v>12</v>
      </c>
      <c r="B40" t="s">
        <v>94</v>
      </c>
      <c r="C40">
        <v>2004</v>
      </c>
      <c r="D40" s="6">
        <v>1</v>
      </c>
      <c r="E40">
        <v>39967</v>
      </c>
      <c r="F40">
        <v>1849</v>
      </c>
      <c r="G40">
        <v>1721</v>
      </c>
      <c r="H40">
        <v>383848</v>
      </c>
      <c r="I40">
        <v>1881</v>
      </c>
      <c r="J40">
        <v>1589</v>
      </c>
      <c r="K40">
        <v>0</v>
      </c>
      <c r="L40" t="s">
        <v>28</v>
      </c>
      <c r="M40" s="75">
        <v>44263</v>
      </c>
      <c r="N40" t="s">
        <v>29</v>
      </c>
      <c r="O40" t="s">
        <v>29</v>
      </c>
      <c r="P40" t="s">
        <v>51</v>
      </c>
      <c r="Q40" s="6" t="s">
        <v>148</v>
      </c>
    </row>
    <row r="41" spans="1:19" ht="12.6" customHeight="1" x14ac:dyDescent="0.25">
      <c r="A41" s="6" t="s">
        <v>2</v>
      </c>
      <c r="B41" t="s">
        <v>40</v>
      </c>
      <c r="C41">
        <v>2012</v>
      </c>
      <c r="D41" s="6">
        <v>4</v>
      </c>
      <c r="E41">
        <v>51155</v>
      </c>
      <c r="F41">
        <v>1096</v>
      </c>
      <c r="G41">
        <v>1055</v>
      </c>
      <c r="H41">
        <v>23735155</v>
      </c>
      <c r="I41">
        <v>0</v>
      </c>
      <c r="J41">
        <v>0</v>
      </c>
      <c r="K41">
        <v>0</v>
      </c>
      <c r="L41" t="s">
        <v>28</v>
      </c>
      <c r="M41" s="75">
        <v>44265</v>
      </c>
      <c r="N41" t="s">
        <v>29</v>
      </c>
      <c r="O41" t="s">
        <v>29</v>
      </c>
      <c r="P41" t="s">
        <v>41</v>
      </c>
      <c r="Q41" s="6" t="s">
        <v>148</v>
      </c>
    </row>
    <row r="42" spans="1:19" ht="12.6" customHeight="1" x14ac:dyDescent="0.25">
      <c r="A42" s="6" t="s">
        <v>5</v>
      </c>
      <c r="B42" t="s">
        <v>30</v>
      </c>
      <c r="C42">
        <v>2011</v>
      </c>
      <c r="D42" s="6">
        <v>2</v>
      </c>
      <c r="E42">
        <v>46919</v>
      </c>
      <c r="F42">
        <v>1597</v>
      </c>
      <c r="G42">
        <v>1364</v>
      </c>
      <c r="H42">
        <v>23723785</v>
      </c>
      <c r="I42">
        <v>1438</v>
      </c>
      <c r="J42">
        <v>1320</v>
      </c>
      <c r="K42">
        <v>0</v>
      </c>
      <c r="L42" t="s">
        <v>28</v>
      </c>
      <c r="M42" s="75">
        <v>44307</v>
      </c>
      <c r="N42" t="s">
        <v>29</v>
      </c>
      <c r="O42" t="s">
        <v>29</v>
      </c>
      <c r="P42" t="s">
        <v>31</v>
      </c>
      <c r="Q42" s="6" t="s">
        <v>148</v>
      </c>
      <c r="S42" s="6">
        <v>1</v>
      </c>
    </row>
    <row r="43" spans="1:19" ht="12.6" customHeight="1" x14ac:dyDescent="0.25">
      <c r="A43" s="6" t="s">
        <v>5</v>
      </c>
      <c r="B43" t="s">
        <v>52</v>
      </c>
      <c r="C43">
        <v>2010</v>
      </c>
      <c r="D43" s="6">
        <v>2</v>
      </c>
      <c r="E43">
        <v>49442</v>
      </c>
      <c r="F43">
        <v>1525</v>
      </c>
      <c r="G43">
        <v>1423</v>
      </c>
      <c r="H43">
        <v>23731559</v>
      </c>
      <c r="I43">
        <v>1514</v>
      </c>
      <c r="J43">
        <v>1189</v>
      </c>
      <c r="K43">
        <v>1221</v>
      </c>
      <c r="L43" t="s">
        <v>28</v>
      </c>
      <c r="M43" s="75">
        <v>44250</v>
      </c>
      <c r="N43" t="s">
        <v>29</v>
      </c>
      <c r="O43" t="s">
        <v>29</v>
      </c>
      <c r="P43" t="s">
        <v>35</v>
      </c>
      <c r="Q43" s="6" t="s">
        <v>148</v>
      </c>
      <c r="S43" s="6">
        <v>1</v>
      </c>
    </row>
    <row r="44" spans="1:19" ht="12.6" customHeight="1" x14ac:dyDescent="0.25">
      <c r="A44" s="6" t="s">
        <v>6</v>
      </c>
      <c r="B44" t="s">
        <v>44</v>
      </c>
      <c r="C44">
        <v>2009</v>
      </c>
      <c r="D44" s="6">
        <v>2</v>
      </c>
      <c r="E44">
        <v>46706</v>
      </c>
      <c r="F44">
        <v>1690</v>
      </c>
      <c r="G44">
        <v>1666</v>
      </c>
      <c r="H44">
        <v>23718765</v>
      </c>
      <c r="I44">
        <v>1691</v>
      </c>
      <c r="J44">
        <v>1611</v>
      </c>
      <c r="K44">
        <v>1613</v>
      </c>
      <c r="L44" t="s">
        <v>28</v>
      </c>
      <c r="M44" s="75">
        <v>44259</v>
      </c>
      <c r="N44" t="s">
        <v>29</v>
      </c>
      <c r="O44" t="s">
        <v>29</v>
      </c>
      <c r="P44" t="s">
        <v>45</v>
      </c>
      <c r="Q44" s="6" t="s">
        <v>148</v>
      </c>
      <c r="S44" s="6">
        <v>1</v>
      </c>
    </row>
    <row r="45" spans="1:19" ht="12.6" customHeight="1" x14ac:dyDescent="0.25">
      <c r="A45" s="6" t="s">
        <v>7</v>
      </c>
      <c r="B45" t="s">
        <v>128</v>
      </c>
      <c r="C45">
        <v>2006</v>
      </c>
      <c r="D45" s="6">
        <v>3</v>
      </c>
      <c r="E45">
        <v>45339</v>
      </c>
      <c r="F45">
        <v>1322</v>
      </c>
      <c r="G45">
        <v>1307</v>
      </c>
      <c r="H45">
        <v>23732962</v>
      </c>
      <c r="I45">
        <v>1259</v>
      </c>
      <c r="J45">
        <v>1327</v>
      </c>
      <c r="K45">
        <v>0</v>
      </c>
      <c r="L45" t="s">
        <v>28</v>
      </c>
      <c r="M45" s="75">
        <v>44250</v>
      </c>
      <c r="N45" t="s">
        <v>29</v>
      </c>
      <c r="O45" t="s">
        <v>29</v>
      </c>
      <c r="P45" t="s">
        <v>35</v>
      </c>
      <c r="Q45" s="6" t="s">
        <v>148</v>
      </c>
      <c r="R45" s="6">
        <v>1</v>
      </c>
    </row>
    <row r="46" spans="1:19" ht="12.6" customHeight="1" x14ac:dyDescent="0.25">
      <c r="A46" s="6" t="s">
        <v>2</v>
      </c>
      <c r="B46" t="s">
        <v>136</v>
      </c>
      <c r="C46">
        <v>2012</v>
      </c>
      <c r="D46" s="6">
        <v>4</v>
      </c>
      <c r="E46">
        <v>51541</v>
      </c>
      <c r="F46">
        <v>1100</v>
      </c>
      <c r="G46">
        <v>1077</v>
      </c>
      <c r="I46">
        <v>0</v>
      </c>
      <c r="J46">
        <v>0</v>
      </c>
      <c r="K46">
        <v>0</v>
      </c>
      <c r="L46" t="s">
        <v>28</v>
      </c>
      <c r="M46" s="75">
        <v>44258</v>
      </c>
      <c r="N46" t="s">
        <v>29</v>
      </c>
      <c r="O46" t="s">
        <v>29</v>
      </c>
      <c r="P46" t="s">
        <v>37</v>
      </c>
      <c r="Q46" s="6" t="s">
        <v>148</v>
      </c>
    </row>
    <row r="47" spans="1:19" ht="12.6" customHeight="1" x14ac:dyDescent="0.25">
      <c r="A47" s="6" t="s">
        <v>12</v>
      </c>
      <c r="B47" t="s">
        <v>125</v>
      </c>
      <c r="C47">
        <v>2005</v>
      </c>
      <c r="D47" s="6">
        <v>3</v>
      </c>
      <c r="E47">
        <v>46278</v>
      </c>
      <c r="F47">
        <v>1320</v>
      </c>
      <c r="G47">
        <v>1547</v>
      </c>
      <c r="H47">
        <v>23714115</v>
      </c>
      <c r="I47">
        <v>0</v>
      </c>
      <c r="J47">
        <v>1497</v>
      </c>
      <c r="K47">
        <v>0</v>
      </c>
      <c r="L47" t="s">
        <v>28</v>
      </c>
      <c r="M47" s="75">
        <v>44256</v>
      </c>
      <c r="N47" t="s">
        <v>29</v>
      </c>
      <c r="O47" t="s">
        <v>29</v>
      </c>
      <c r="P47" t="s">
        <v>33</v>
      </c>
      <c r="Q47" s="6" t="s">
        <v>148</v>
      </c>
      <c r="R47" s="6">
        <v>1</v>
      </c>
    </row>
    <row r="48" spans="1:19" ht="12.6" customHeight="1" x14ac:dyDescent="0.25">
      <c r="A48" s="6" t="s">
        <v>7</v>
      </c>
      <c r="B48" t="s">
        <v>70</v>
      </c>
      <c r="C48">
        <v>2007</v>
      </c>
      <c r="D48" s="6">
        <v>2</v>
      </c>
      <c r="E48">
        <v>40883</v>
      </c>
      <c r="F48">
        <v>1571</v>
      </c>
      <c r="G48">
        <v>1557</v>
      </c>
      <c r="H48">
        <v>385735</v>
      </c>
      <c r="I48">
        <v>1562</v>
      </c>
      <c r="J48">
        <v>1482</v>
      </c>
      <c r="K48">
        <v>1420</v>
      </c>
      <c r="L48" t="s">
        <v>71</v>
      </c>
      <c r="M48" s="75">
        <v>44256</v>
      </c>
      <c r="N48" t="s">
        <v>29</v>
      </c>
      <c r="O48" t="s">
        <v>29</v>
      </c>
      <c r="P48" t="s">
        <v>67</v>
      </c>
      <c r="Q48" s="6" t="s">
        <v>148</v>
      </c>
    </row>
    <row r="49" spans="1:19" ht="12.6" customHeight="1" x14ac:dyDescent="0.25">
      <c r="A49" s="6" t="s">
        <v>7</v>
      </c>
      <c r="B49" t="s">
        <v>88</v>
      </c>
      <c r="C49">
        <v>2006</v>
      </c>
      <c r="D49" s="6">
        <v>2</v>
      </c>
      <c r="E49">
        <v>40884</v>
      </c>
      <c r="F49">
        <v>1537</v>
      </c>
      <c r="G49">
        <v>1464</v>
      </c>
      <c r="H49">
        <v>385743</v>
      </c>
      <c r="I49">
        <v>1456</v>
      </c>
      <c r="J49">
        <v>1447</v>
      </c>
      <c r="K49">
        <v>1472</v>
      </c>
      <c r="L49" t="s">
        <v>71</v>
      </c>
      <c r="M49" s="75">
        <v>44256</v>
      </c>
      <c r="N49" t="s">
        <v>29</v>
      </c>
      <c r="O49" t="s">
        <v>29</v>
      </c>
      <c r="P49" t="s">
        <v>67</v>
      </c>
      <c r="Q49" s="6" t="s">
        <v>148</v>
      </c>
    </row>
    <row r="50" spans="1:19" ht="12.6" customHeight="1" x14ac:dyDescent="0.25">
      <c r="A50" s="6" t="s">
        <v>6</v>
      </c>
      <c r="B50" t="s">
        <v>231</v>
      </c>
      <c r="C50">
        <v>2009</v>
      </c>
      <c r="E50">
        <v>53052</v>
      </c>
      <c r="F50">
        <v>0</v>
      </c>
      <c r="G50">
        <v>0</v>
      </c>
      <c r="I50">
        <v>0</v>
      </c>
      <c r="J50">
        <v>0</v>
      </c>
      <c r="K50">
        <v>0</v>
      </c>
      <c r="L50" t="s">
        <v>28</v>
      </c>
      <c r="M50" s="75">
        <v>44259</v>
      </c>
      <c r="N50" t="s">
        <v>29</v>
      </c>
      <c r="O50" t="s">
        <v>29</v>
      </c>
      <c r="P50" t="s">
        <v>45</v>
      </c>
      <c r="Q50" s="6" t="s">
        <v>148</v>
      </c>
      <c r="R50" s="6">
        <v>1</v>
      </c>
    </row>
    <row r="51" spans="1:19" ht="12.6" customHeight="1" x14ac:dyDescent="0.25">
      <c r="A51" s="6" t="s">
        <v>12</v>
      </c>
      <c r="B51" t="s">
        <v>76</v>
      </c>
      <c r="C51">
        <v>2005</v>
      </c>
      <c r="D51" s="6" t="s">
        <v>77</v>
      </c>
      <c r="E51">
        <v>38556</v>
      </c>
      <c r="F51">
        <v>1861</v>
      </c>
      <c r="G51">
        <v>1857</v>
      </c>
      <c r="H51">
        <v>376183</v>
      </c>
      <c r="I51">
        <v>1784</v>
      </c>
      <c r="J51">
        <v>1605</v>
      </c>
      <c r="K51">
        <v>1817</v>
      </c>
      <c r="L51" t="s">
        <v>28</v>
      </c>
      <c r="M51" s="75">
        <v>44256</v>
      </c>
      <c r="N51" t="s">
        <v>29</v>
      </c>
      <c r="O51" t="s">
        <v>29</v>
      </c>
      <c r="P51" t="s">
        <v>67</v>
      </c>
      <c r="Q51" s="6" t="s">
        <v>148</v>
      </c>
    </row>
    <row r="52" spans="1:19" ht="12.6" customHeight="1" x14ac:dyDescent="0.25">
      <c r="A52" s="6" t="s">
        <v>6</v>
      </c>
      <c r="B52" t="s">
        <v>229</v>
      </c>
      <c r="C52">
        <v>2008</v>
      </c>
      <c r="E52">
        <v>53192</v>
      </c>
      <c r="F52">
        <v>0</v>
      </c>
      <c r="G52">
        <v>0</v>
      </c>
      <c r="I52">
        <v>0</v>
      </c>
      <c r="J52">
        <v>0</v>
      </c>
      <c r="K52">
        <v>0</v>
      </c>
      <c r="L52" t="s">
        <v>28</v>
      </c>
      <c r="M52" s="75">
        <v>44259</v>
      </c>
      <c r="N52" t="s">
        <v>29</v>
      </c>
      <c r="O52" t="s">
        <v>29</v>
      </c>
      <c r="P52" t="s">
        <v>45</v>
      </c>
      <c r="Q52" s="6" t="s">
        <v>148</v>
      </c>
      <c r="R52" s="6">
        <v>1</v>
      </c>
    </row>
    <row r="53" spans="1:19" ht="12.6" customHeight="1" x14ac:dyDescent="0.25">
      <c r="A53" s="6" t="s">
        <v>7</v>
      </c>
      <c r="B53" t="s">
        <v>86</v>
      </c>
      <c r="C53">
        <v>2006</v>
      </c>
      <c r="D53" s="6">
        <v>2</v>
      </c>
      <c r="E53">
        <v>42263</v>
      </c>
      <c r="F53">
        <v>1582</v>
      </c>
      <c r="G53">
        <v>1378</v>
      </c>
      <c r="H53">
        <v>393886</v>
      </c>
      <c r="I53">
        <v>1533</v>
      </c>
      <c r="J53">
        <v>1175</v>
      </c>
      <c r="K53">
        <v>0</v>
      </c>
      <c r="L53" t="s">
        <v>28</v>
      </c>
      <c r="M53" s="75">
        <v>44250</v>
      </c>
      <c r="N53" t="s">
        <v>29</v>
      </c>
      <c r="O53" t="s">
        <v>29</v>
      </c>
      <c r="P53" t="s">
        <v>35</v>
      </c>
      <c r="Q53" s="6" t="s">
        <v>148</v>
      </c>
    </row>
    <row r="54" spans="1:19" ht="12.6" customHeight="1" x14ac:dyDescent="0.25">
      <c r="A54" s="6" t="s">
        <v>12</v>
      </c>
      <c r="B54" t="s">
        <v>127</v>
      </c>
      <c r="C54">
        <v>2005</v>
      </c>
      <c r="D54" s="6">
        <v>3</v>
      </c>
      <c r="E54">
        <v>40807</v>
      </c>
      <c r="F54">
        <v>1355</v>
      </c>
      <c r="G54">
        <v>1347</v>
      </c>
      <c r="H54">
        <v>396605</v>
      </c>
      <c r="I54">
        <v>1519</v>
      </c>
      <c r="J54">
        <v>0</v>
      </c>
      <c r="K54">
        <v>0</v>
      </c>
      <c r="L54" t="s">
        <v>28</v>
      </c>
      <c r="M54" s="75">
        <v>44250</v>
      </c>
      <c r="N54" t="s">
        <v>29</v>
      </c>
      <c r="O54" t="s">
        <v>29</v>
      </c>
      <c r="P54" t="s">
        <v>35</v>
      </c>
      <c r="Q54" s="6" t="s">
        <v>148</v>
      </c>
      <c r="R54" s="6">
        <v>1</v>
      </c>
    </row>
    <row r="55" spans="1:19" ht="12.6" customHeight="1" x14ac:dyDescent="0.25">
      <c r="A55" s="6" t="s">
        <v>12</v>
      </c>
      <c r="B55" t="s">
        <v>74</v>
      </c>
      <c r="C55">
        <v>2005</v>
      </c>
      <c r="D55" s="6">
        <v>1</v>
      </c>
      <c r="E55">
        <v>41591</v>
      </c>
      <c r="F55">
        <v>2069</v>
      </c>
      <c r="G55">
        <v>1950</v>
      </c>
      <c r="H55">
        <v>383546</v>
      </c>
      <c r="I55">
        <v>2089</v>
      </c>
      <c r="J55">
        <v>1979</v>
      </c>
      <c r="K55">
        <v>2047</v>
      </c>
      <c r="L55" t="s">
        <v>28</v>
      </c>
      <c r="M55" s="75">
        <v>44259</v>
      </c>
      <c r="N55" t="s">
        <v>29</v>
      </c>
      <c r="O55" s="76">
        <v>46478</v>
      </c>
      <c r="P55" t="s">
        <v>45</v>
      </c>
      <c r="Q55" s="6" t="s">
        <v>148</v>
      </c>
      <c r="S55" s="6">
        <v>1</v>
      </c>
    </row>
    <row r="56" spans="1:19" ht="12.6" customHeight="1" x14ac:dyDescent="0.25">
      <c r="A56" s="6" t="s">
        <v>5</v>
      </c>
      <c r="B56" t="s">
        <v>129</v>
      </c>
      <c r="C56">
        <v>2011</v>
      </c>
      <c r="D56" s="6">
        <v>3</v>
      </c>
      <c r="E56">
        <v>51574</v>
      </c>
      <c r="F56">
        <v>1256</v>
      </c>
      <c r="G56">
        <v>1175</v>
      </c>
      <c r="H56">
        <v>23741236</v>
      </c>
      <c r="I56">
        <v>0</v>
      </c>
      <c r="J56">
        <v>1388</v>
      </c>
      <c r="K56">
        <v>0</v>
      </c>
      <c r="L56" t="s">
        <v>28</v>
      </c>
      <c r="M56" s="75">
        <v>44259</v>
      </c>
      <c r="N56" t="s">
        <v>29</v>
      </c>
      <c r="O56" t="s">
        <v>29</v>
      </c>
      <c r="P56" t="s">
        <v>45</v>
      </c>
      <c r="Q56" s="6" t="s">
        <v>148</v>
      </c>
      <c r="S56" s="6">
        <v>1</v>
      </c>
    </row>
    <row r="57" spans="1:19" ht="12.6" customHeight="1" x14ac:dyDescent="0.25">
      <c r="A57" s="6" t="s">
        <v>7</v>
      </c>
      <c r="B57" t="s">
        <v>204</v>
      </c>
      <c r="C57">
        <v>2006</v>
      </c>
      <c r="D57" s="6">
        <v>2</v>
      </c>
      <c r="E57">
        <v>46253</v>
      </c>
      <c r="F57">
        <v>1523</v>
      </c>
      <c r="G57">
        <v>1556</v>
      </c>
      <c r="H57">
        <v>23708751</v>
      </c>
      <c r="I57">
        <v>1511</v>
      </c>
      <c r="J57">
        <v>1152</v>
      </c>
      <c r="K57">
        <v>0</v>
      </c>
      <c r="L57" t="s">
        <v>28</v>
      </c>
      <c r="M57" s="75">
        <v>44265</v>
      </c>
      <c r="N57" t="s">
        <v>29</v>
      </c>
      <c r="O57" t="s">
        <v>29</v>
      </c>
      <c r="P57" t="s">
        <v>41</v>
      </c>
      <c r="Q57" s="6" t="s">
        <v>148</v>
      </c>
    </row>
    <row r="58" spans="1:19" ht="12.6" customHeight="1" x14ac:dyDescent="0.25">
      <c r="A58" s="6" t="s">
        <v>5</v>
      </c>
      <c r="B58" t="s">
        <v>114</v>
      </c>
      <c r="C58">
        <v>2010</v>
      </c>
      <c r="D58" s="6">
        <v>3</v>
      </c>
      <c r="E58">
        <v>47537</v>
      </c>
      <c r="F58">
        <v>1250</v>
      </c>
      <c r="G58">
        <v>1179</v>
      </c>
      <c r="H58">
        <v>23716223</v>
      </c>
      <c r="I58">
        <v>1056</v>
      </c>
      <c r="J58">
        <v>1093</v>
      </c>
      <c r="K58">
        <v>0</v>
      </c>
      <c r="L58" t="s">
        <v>28</v>
      </c>
      <c r="M58" s="75">
        <v>44257</v>
      </c>
      <c r="N58" t="s">
        <v>29</v>
      </c>
      <c r="O58" t="s">
        <v>29</v>
      </c>
      <c r="P58" t="s">
        <v>115</v>
      </c>
      <c r="Q58" s="6" t="s">
        <v>148</v>
      </c>
    </row>
    <row r="59" spans="1:19" ht="12.6" customHeight="1" x14ac:dyDescent="0.25">
      <c r="A59" s="6" t="s">
        <v>7</v>
      </c>
      <c r="B59" t="s">
        <v>66</v>
      </c>
      <c r="C59">
        <v>2007</v>
      </c>
      <c r="D59" s="6">
        <v>2</v>
      </c>
      <c r="E59">
        <v>44808</v>
      </c>
      <c r="F59">
        <v>1656</v>
      </c>
      <c r="G59">
        <v>1388</v>
      </c>
      <c r="H59">
        <v>23701366</v>
      </c>
      <c r="I59">
        <v>1575</v>
      </c>
      <c r="J59">
        <v>1238</v>
      </c>
      <c r="K59">
        <v>0</v>
      </c>
      <c r="L59" t="s">
        <v>28</v>
      </c>
      <c r="M59" s="75">
        <v>44256</v>
      </c>
      <c r="N59" t="s">
        <v>29</v>
      </c>
      <c r="O59" t="s">
        <v>29</v>
      </c>
      <c r="P59" t="s">
        <v>67</v>
      </c>
      <c r="Q59" s="6" t="s">
        <v>148</v>
      </c>
    </row>
    <row r="60" spans="1:19" ht="12.6" customHeight="1" x14ac:dyDescent="0.25">
      <c r="A60" s="6" t="s">
        <v>13</v>
      </c>
      <c r="B60" t="s">
        <v>93</v>
      </c>
      <c r="C60">
        <v>2003</v>
      </c>
      <c r="D60" s="6">
        <v>1</v>
      </c>
      <c r="E60">
        <v>37558</v>
      </c>
      <c r="F60">
        <v>1866</v>
      </c>
      <c r="G60">
        <v>1909</v>
      </c>
      <c r="H60">
        <v>371912</v>
      </c>
      <c r="I60">
        <v>1785</v>
      </c>
      <c r="J60">
        <v>1887</v>
      </c>
      <c r="K60">
        <v>1960</v>
      </c>
      <c r="L60" t="s">
        <v>28</v>
      </c>
      <c r="M60" s="75">
        <v>44258</v>
      </c>
      <c r="N60" t="s">
        <v>29</v>
      </c>
      <c r="O60" t="s">
        <v>29</v>
      </c>
      <c r="P60" t="s">
        <v>37</v>
      </c>
      <c r="Q60" s="6" t="s">
        <v>148</v>
      </c>
    </row>
    <row r="61" spans="1:19" ht="12.6" customHeight="1" x14ac:dyDescent="0.25">
      <c r="A61" s="6" t="s">
        <v>5</v>
      </c>
      <c r="B61" t="s">
        <v>46</v>
      </c>
      <c r="C61">
        <v>2010</v>
      </c>
      <c r="D61" s="6">
        <v>2</v>
      </c>
      <c r="E61">
        <v>46096</v>
      </c>
      <c r="F61">
        <v>1614</v>
      </c>
      <c r="G61">
        <v>1411</v>
      </c>
      <c r="H61">
        <v>23714980</v>
      </c>
      <c r="I61">
        <v>1709</v>
      </c>
      <c r="J61">
        <v>1438</v>
      </c>
      <c r="K61">
        <v>1409</v>
      </c>
      <c r="L61" t="s">
        <v>28</v>
      </c>
      <c r="M61" s="75">
        <v>44258</v>
      </c>
      <c r="N61" t="s">
        <v>29</v>
      </c>
      <c r="O61" t="s">
        <v>29</v>
      </c>
      <c r="P61" t="s">
        <v>37</v>
      </c>
      <c r="Q61" s="6" t="s">
        <v>148</v>
      </c>
      <c r="S61" s="6">
        <v>1</v>
      </c>
    </row>
    <row r="62" spans="1:19" ht="12.6" customHeight="1" x14ac:dyDescent="0.25">
      <c r="A62" s="6" t="s">
        <v>7</v>
      </c>
      <c r="B62" t="s">
        <v>90</v>
      </c>
      <c r="C62">
        <v>2006</v>
      </c>
      <c r="D62" s="6">
        <v>2</v>
      </c>
      <c r="E62">
        <v>43984</v>
      </c>
      <c r="F62">
        <v>1522</v>
      </c>
      <c r="G62">
        <v>1514</v>
      </c>
      <c r="H62">
        <v>23701374</v>
      </c>
      <c r="I62">
        <v>1453</v>
      </c>
      <c r="J62">
        <v>1446</v>
      </c>
      <c r="K62">
        <v>0</v>
      </c>
      <c r="L62" t="s">
        <v>28</v>
      </c>
      <c r="M62" s="75">
        <v>44256</v>
      </c>
      <c r="N62" t="s">
        <v>29</v>
      </c>
      <c r="O62" t="s">
        <v>29</v>
      </c>
      <c r="P62" t="s">
        <v>67</v>
      </c>
      <c r="Q62" s="6" t="s">
        <v>148</v>
      </c>
    </row>
    <row r="63" spans="1:19" ht="12.6" customHeight="1" x14ac:dyDescent="0.25">
      <c r="A63" s="6" t="s">
        <v>5</v>
      </c>
      <c r="B63" t="s">
        <v>55</v>
      </c>
      <c r="C63">
        <v>2010</v>
      </c>
      <c r="D63" s="6">
        <v>3</v>
      </c>
      <c r="E63">
        <v>46291</v>
      </c>
      <c r="F63">
        <v>1424</v>
      </c>
      <c r="G63">
        <v>1292</v>
      </c>
      <c r="H63">
        <v>23716754</v>
      </c>
      <c r="I63">
        <v>1285</v>
      </c>
      <c r="J63">
        <v>0</v>
      </c>
      <c r="K63">
        <v>0</v>
      </c>
      <c r="L63" t="s">
        <v>28</v>
      </c>
      <c r="M63" s="75">
        <v>44250</v>
      </c>
      <c r="N63" t="s">
        <v>29</v>
      </c>
      <c r="O63" t="s">
        <v>29</v>
      </c>
      <c r="P63" t="s">
        <v>35</v>
      </c>
      <c r="Q63" s="6" t="s">
        <v>148</v>
      </c>
      <c r="S63" s="6">
        <v>1</v>
      </c>
    </row>
    <row r="64" spans="1:19" ht="12.6" customHeight="1" x14ac:dyDescent="0.25">
      <c r="A64" s="6" t="s">
        <v>2</v>
      </c>
      <c r="B64" t="s">
        <v>238</v>
      </c>
      <c r="C64">
        <v>2012</v>
      </c>
      <c r="E64">
        <v>53457</v>
      </c>
      <c r="L64" t="s">
        <v>28</v>
      </c>
      <c r="M64" s="75">
        <v>44358</v>
      </c>
      <c r="N64" t="s">
        <v>29</v>
      </c>
      <c r="O64" t="s">
        <v>29</v>
      </c>
      <c r="P64" t="s">
        <v>133</v>
      </c>
      <c r="Q64" s="6" t="s">
        <v>148</v>
      </c>
      <c r="R64" s="6">
        <v>1</v>
      </c>
    </row>
    <row r="65" spans="1:19" ht="12.6" customHeight="1" x14ac:dyDescent="0.25">
      <c r="A65" s="6" t="s">
        <v>5</v>
      </c>
      <c r="B65" t="s">
        <v>56</v>
      </c>
      <c r="C65">
        <v>2010</v>
      </c>
      <c r="D65" s="6">
        <v>3</v>
      </c>
      <c r="E65">
        <v>49637</v>
      </c>
      <c r="F65">
        <v>1251</v>
      </c>
      <c r="G65">
        <v>1334</v>
      </c>
      <c r="H65">
        <v>23732776</v>
      </c>
      <c r="I65">
        <v>1250</v>
      </c>
      <c r="J65">
        <v>1270</v>
      </c>
      <c r="K65">
        <v>0</v>
      </c>
      <c r="L65" t="s">
        <v>28</v>
      </c>
      <c r="M65" s="75">
        <v>44251</v>
      </c>
      <c r="N65" t="s">
        <v>29</v>
      </c>
      <c r="O65" t="s">
        <v>29</v>
      </c>
      <c r="P65" t="s">
        <v>57</v>
      </c>
      <c r="Q65" s="6" t="s">
        <v>148</v>
      </c>
    </row>
    <row r="66" spans="1:19" ht="12.6" customHeight="1" x14ac:dyDescent="0.25">
      <c r="A66" s="6" t="s">
        <v>13</v>
      </c>
      <c r="B66" t="s">
        <v>104</v>
      </c>
      <c r="C66">
        <v>2002</v>
      </c>
      <c r="D66" s="6" t="s">
        <v>91</v>
      </c>
      <c r="E66">
        <v>35342</v>
      </c>
      <c r="F66">
        <v>2099</v>
      </c>
      <c r="G66">
        <v>1863</v>
      </c>
      <c r="H66">
        <v>360821</v>
      </c>
      <c r="I66">
        <v>2137</v>
      </c>
      <c r="J66">
        <v>1697</v>
      </c>
      <c r="K66">
        <v>1898</v>
      </c>
      <c r="L66" t="s">
        <v>28</v>
      </c>
      <c r="M66" s="75">
        <v>44256</v>
      </c>
      <c r="N66" t="s">
        <v>29</v>
      </c>
      <c r="O66" t="s">
        <v>29</v>
      </c>
      <c r="P66" t="s">
        <v>67</v>
      </c>
      <c r="Q66" s="6" t="s">
        <v>148</v>
      </c>
    </row>
    <row r="67" spans="1:19" ht="12.6" customHeight="1" x14ac:dyDescent="0.25">
      <c r="A67" s="6" t="s">
        <v>5</v>
      </c>
      <c r="B67" t="s">
        <v>38</v>
      </c>
      <c r="C67">
        <v>2011</v>
      </c>
      <c r="D67" s="6">
        <v>4</v>
      </c>
      <c r="E67">
        <v>50125</v>
      </c>
      <c r="F67">
        <v>1100</v>
      </c>
      <c r="G67">
        <v>1106</v>
      </c>
      <c r="I67">
        <v>0</v>
      </c>
      <c r="J67">
        <v>0</v>
      </c>
      <c r="K67">
        <v>0</v>
      </c>
      <c r="L67" t="s">
        <v>28</v>
      </c>
      <c r="M67" s="75">
        <v>44250</v>
      </c>
      <c r="N67" t="s">
        <v>29</v>
      </c>
      <c r="O67" t="s">
        <v>29</v>
      </c>
      <c r="P67" t="s">
        <v>35</v>
      </c>
      <c r="Q67" s="6" t="s">
        <v>148</v>
      </c>
      <c r="R67" s="6">
        <v>1</v>
      </c>
    </row>
    <row r="68" spans="1:19" ht="12.6" customHeight="1" x14ac:dyDescent="0.25">
      <c r="A68" s="6" t="s">
        <v>12</v>
      </c>
      <c r="B68" t="s">
        <v>82</v>
      </c>
      <c r="C68">
        <v>2005</v>
      </c>
      <c r="D68" s="6">
        <v>1</v>
      </c>
      <c r="E68">
        <v>45330</v>
      </c>
      <c r="F68">
        <v>2001</v>
      </c>
      <c r="G68">
        <v>1885</v>
      </c>
      <c r="H68">
        <v>23707933</v>
      </c>
      <c r="I68">
        <v>2043</v>
      </c>
      <c r="J68">
        <v>1774</v>
      </c>
      <c r="K68">
        <v>1891</v>
      </c>
      <c r="L68" t="s">
        <v>28</v>
      </c>
      <c r="M68" s="75">
        <v>44259</v>
      </c>
      <c r="N68" t="s">
        <v>29</v>
      </c>
      <c r="O68" t="s">
        <v>29</v>
      </c>
      <c r="P68" t="s">
        <v>45</v>
      </c>
      <c r="Q68" s="6" t="s">
        <v>148</v>
      </c>
    </row>
    <row r="69" spans="1:19" ht="12.6" customHeight="1" x14ac:dyDescent="0.25">
      <c r="A69" s="6" t="s">
        <v>5</v>
      </c>
      <c r="B69" t="s">
        <v>58</v>
      </c>
      <c r="C69">
        <v>2010</v>
      </c>
      <c r="D69" s="6">
        <v>3</v>
      </c>
      <c r="E69">
        <v>47796</v>
      </c>
      <c r="F69">
        <v>1344</v>
      </c>
      <c r="G69">
        <v>1396</v>
      </c>
      <c r="H69">
        <v>23715324</v>
      </c>
      <c r="I69">
        <v>1301</v>
      </c>
      <c r="J69">
        <v>1312</v>
      </c>
      <c r="K69">
        <v>1322</v>
      </c>
      <c r="L69" t="s">
        <v>28</v>
      </c>
      <c r="M69" s="75">
        <v>44250</v>
      </c>
      <c r="N69" t="s">
        <v>29</v>
      </c>
      <c r="O69" t="s">
        <v>29</v>
      </c>
      <c r="P69" t="s">
        <v>35</v>
      </c>
      <c r="Q69" s="6" t="s">
        <v>148</v>
      </c>
    </row>
    <row r="70" spans="1:19" ht="12.6" customHeight="1" x14ac:dyDescent="0.25">
      <c r="A70" s="6" t="s">
        <v>7</v>
      </c>
      <c r="B70" t="s">
        <v>203</v>
      </c>
      <c r="C70">
        <v>2006</v>
      </c>
      <c r="D70" s="6">
        <v>2</v>
      </c>
      <c r="E70">
        <v>42141</v>
      </c>
      <c r="F70">
        <v>1803</v>
      </c>
      <c r="G70">
        <v>1642</v>
      </c>
      <c r="H70">
        <v>23712520</v>
      </c>
      <c r="I70">
        <v>1759</v>
      </c>
      <c r="J70">
        <v>0</v>
      </c>
      <c r="K70">
        <v>0</v>
      </c>
      <c r="L70" t="s">
        <v>28</v>
      </c>
      <c r="M70" s="75">
        <v>44256</v>
      </c>
      <c r="N70" t="s">
        <v>29</v>
      </c>
      <c r="O70" t="s">
        <v>29</v>
      </c>
      <c r="P70" t="s">
        <v>33</v>
      </c>
      <c r="Q70" s="6" t="s">
        <v>148</v>
      </c>
    </row>
    <row r="71" spans="1:19" ht="12.6" customHeight="1" x14ac:dyDescent="0.25">
      <c r="A71" s="6" t="s">
        <v>7</v>
      </c>
      <c r="B71" t="s">
        <v>122</v>
      </c>
      <c r="C71">
        <v>2006</v>
      </c>
      <c r="D71" s="6">
        <v>3</v>
      </c>
      <c r="E71">
        <v>48789</v>
      </c>
      <c r="F71">
        <v>1318</v>
      </c>
      <c r="G71">
        <v>1308</v>
      </c>
      <c r="H71">
        <v>23732202</v>
      </c>
      <c r="I71">
        <v>0</v>
      </c>
      <c r="J71">
        <v>1249</v>
      </c>
      <c r="K71">
        <v>0</v>
      </c>
      <c r="L71" t="s">
        <v>28</v>
      </c>
      <c r="M71" s="75">
        <v>44265</v>
      </c>
      <c r="N71" t="s">
        <v>29</v>
      </c>
      <c r="O71" t="s">
        <v>29</v>
      </c>
      <c r="P71" t="s">
        <v>61</v>
      </c>
      <c r="Q71" s="6" t="s">
        <v>148</v>
      </c>
      <c r="R71" s="6">
        <v>1</v>
      </c>
    </row>
    <row r="72" spans="1:19" ht="12.6" customHeight="1" x14ac:dyDescent="0.25">
      <c r="A72" s="6" t="s">
        <v>13</v>
      </c>
      <c r="B72" t="s">
        <v>100</v>
      </c>
      <c r="C72">
        <v>2002</v>
      </c>
      <c r="D72" s="6" t="s">
        <v>99</v>
      </c>
      <c r="E72">
        <v>38536</v>
      </c>
      <c r="F72">
        <v>2229</v>
      </c>
      <c r="G72">
        <v>1951</v>
      </c>
      <c r="H72">
        <v>371718</v>
      </c>
      <c r="I72">
        <v>2236</v>
      </c>
      <c r="J72">
        <v>1683</v>
      </c>
      <c r="K72">
        <v>0</v>
      </c>
      <c r="L72" t="s">
        <v>28</v>
      </c>
      <c r="M72" s="75">
        <v>44250</v>
      </c>
      <c r="N72" t="s">
        <v>29</v>
      </c>
      <c r="O72" s="76">
        <v>45017</v>
      </c>
      <c r="P72" t="s">
        <v>35</v>
      </c>
      <c r="Q72" s="6" t="s">
        <v>148</v>
      </c>
    </row>
    <row r="73" spans="1:19" ht="12.6" customHeight="1" x14ac:dyDescent="0.25">
      <c r="A73" s="6" t="s">
        <v>7</v>
      </c>
      <c r="B73" t="s">
        <v>117</v>
      </c>
      <c r="C73">
        <v>2006</v>
      </c>
      <c r="D73" s="6">
        <v>3</v>
      </c>
      <c r="E73">
        <v>44755</v>
      </c>
      <c r="F73">
        <v>1519</v>
      </c>
      <c r="G73">
        <v>1349</v>
      </c>
      <c r="H73">
        <v>23701501</v>
      </c>
      <c r="I73">
        <v>1488</v>
      </c>
      <c r="J73">
        <v>1424</v>
      </c>
      <c r="K73">
        <v>1455</v>
      </c>
      <c r="L73" t="s">
        <v>28</v>
      </c>
      <c r="M73" s="75">
        <v>44250</v>
      </c>
      <c r="N73" t="s">
        <v>29</v>
      </c>
      <c r="O73" t="s">
        <v>29</v>
      </c>
      <c r="P73" t="s">
        <v>35</v>
      </c>
      <c r="Q73" s="6" t="s">
        <v>148</v>
      </c>
      <c r="R73" s="6">
        <v>1</v>
      </c>
    </row>
    <row r="74" spans="1:19" ht="12.6" customHeight="1" x14ac:dyDescent="0.25">
      <c r="A74" s="6" t="s">
        <v>5</v>
      </c>
      <c r="B74" t="s">
        <v>236</v>
      </c>
      <c r="C74">
        <v>2011</v>
      </c>
      <c r="D74" s="6">
        <v>4</v>
      </c>
      <c r="F74">
        <v>1105</v>
      </c>
      <c r="Q74" s="6" t="s">
        <v>148</v>
      </c>
      <c r="R74" s="6">
        <v>1</v>
      </c>
    </row>
    <row r="75" spans="1:19" ht="12.6" customHeight="1" x14ac:dyDescent="0.25">
      <c r="A75" s="6" t="s">
        <v>6</v>
      </c>
      <c r="B75" t="s">
        <v>59</v>
      </c>
      <c r="C75">
        <v>2009</v>
      </c>
      <c r="D75" s="6">
        <v>3</v>
      </c>
      <c r="E75">
        <v>48557</v>
      </c>
      <c r="F75">
        <v>1140</v>
      </c>
      <c r="G75">
        <v>1254</v>
      </c>
      <c r="H75">
        <v>23732989</v>
      </c>
      <c r="I75">
        <v>0</v>
      </c>
      <c r="J75">
        <v>1220</v>
      </c>
      <c r="K75">
        <v>0</v>
      </c>
      <c r="L75" t="s">
        <v>28</v>
      </c>
      <c r="M75" s="75">
        <v>44250</v>
      </c>
      <c r="N75" t="s">
        <v>29</v>
      </c>
      <c r="O75" t="s">
        <v>29</v>
      </c>
      <c r="P75" t="s">
        <v>35</v>
      </c>
      <c r="Q75" s="6" t="s">
        <v>148</v>
      </c>
      <c r="R75" s="6">
        <v>1</v>
      </c>
    </row>
    <row r="76" spans="1:19" ht="12.6" customHeight="1" x14ac:dyDescent="0.25">
      <c r="A76" s="6" t="s">
        <v>5</v>
      </c>
      <c r="B76" t="s">
        <v>48</v>
      </c>
      <c r="C76">
        <v>2010</v>
      </c>
      <c r="D76" s="6">
        <v>2</v>
      </c>
      <c r="E76">
        <v>49915</v>
      </c>
      <c r="F76">
        <v>1664</v>
      </c>
      <c r="G76">
        <v>1592</v>
      </c>
      <c r="H76">
        <v>23732580</v>
      </c>
      <c r="I76">
        <v>1687</v>
      </c>
      <c r="J76">
        <v>1379</v>
      </c>
      <c r="K76">
        <v>1372</v>
      </c>
      <c r="L76" t="s">
        <v>28</v>
      </c>
      <c r="M76" s="75">
        <v>44256</v>
      </c>
      <c r="N76" t="s">
        <v>29</v>
      </c>
      <c r="O76" t="s">
        <v>29</v>
      </c>
      <c r="P76" t="s">
        <v>67</v>
      </c>
      <c r="Q76" s="6" t="s">
        <v>148</v>
      </c>
      <c r="S76" s="6">
        <v>1</v>
      </c>
    </row>
    <row r="77" spans="1:19" ht="12.6" customHeight="1" x14ac:dyDescent="0.25">
      <c r="A77" s="6" t="s">
        <v>5</v>
      </c>
      <c r="B77" t="s">
        <v>130</v>
      </c>
      <c r="C77">
        <v>2010</v>
      </c>
      <c r="E77">
        <v>51573</v>
      </c>
      <c r="F77">
        <v>0</v>
      </c>
      <c r="G77">
        <v>0</v>
      </c>
      <c r="I77">
        <v>0</v>
      </c>
      <c r="J77">
        <v>0</v>
      </c>
      <c r="K77">
        <v>0</v>
      </c>
      <c r="L77" t="s">
        <v>28</v>
      </c>
      <c r="M77" s="75">
        <v>44259</v>
      </c>
      <c r="N77" t="s">
        <v>29</v>
      </c>
      <c r="O77" t="s">
        <v>29</v>
      </c>
      <c r="P77" t="s">
        <v>45</v>
      </c>
      <c r="Q77" s="6" t="s">
        <v>148</v>
      </c>
      <c r="R77" s="6">
        <v>1</v>
      </c>
    </row>
    <row r="78" spans="1:19" ht="12.6" customHeight="1" x14ac:dyDescent="0.25">
      <c r="A78" s="6" t="s">
        <v>7</v>
      </c>
      <c r="B78" t="s">
        <v>79</v>
      </c>
      <c r="C78">
        <v>2006</v>
      </c>
      <c r="D78" s="6">
        <v>1</v>
      </c>
      <c r="E78">
        <v>43276</v>
      </c>
      <c r="F78">
        <v>1785</v>
      </c>
      <c r="G78">
        <v>1621</v>
      </c>
      <c r="H78">
        <v>393754</v>
      </c>
      <c r="I78">
        <v>1782</v>
      </c>
      <c r="J78">
        <v>0</v>
      </c>
      <c r="K78">
        <v>0</v>
      </c>
      <c r="L78" t="s">
        <v>28</v>
      </c>
      <c r="M78" s="75">
        <v>44259</v>
      </c>
      <c r="N78" t="s">
        <v>29</v>
      </c>
      <c r="O78" t="s">
        <v>29</v>
      </c>
      <c r="P78" t="s">
        <v>45</v>
      </c>
      <c r="Q78" s="6" t="s">
        <v>148</v>
      </c>
    </row>
    <row r="79" spans="1:19" ht="12.6" customHeight="1" x14ac:dyDescent="0.25">
      <c r="A79" s="6" t="s">
        <v>12</v>
      </c>
      <c r="B79" t="s">
        <v>78</v>
      </c>
      <c r="C79">
        <v>2005</v>
      </c>
      <c r="D79" s="6" t="s">
        <v>102</v>
      </c>
      <c r="E79">
        <v>37174</v>
      </c>
      <c r="F79">
        <v>2159</v>
      </c>
      <c r="G79">
        <v>1911</v>
      </c>
      <c r="H79">
        <v>371971</v>
      </c>
      <c r="I79">
        <v>2208</v>
      </c>
      <c r="J79">
        <v>1870</v>
      </c>
      <c r="K79">
        <v>2026</v>
      </c>
      <c r="L79" t="s">
        <v>28</v>
      </c>
      <c r="M79" s="75">
        <v>44258</v>
      </c>
      <c r="N79" t="s">
        <v>29</v>
      </c>
      <c r="O79" t="s">
        <v>29</v>
      </c>
      <c r="P79" t="s">
        <v>37</v>
      </c>
      <c r="Q79" s="6" t="s">
        <v>148</v>
      </c>
    </row>
    <row r="80" spans="1:19" ht="12.6" customHeight="1" x14ac:dyDescent="0.25">
      <c r="A80" s="6" t="s">
        <v>13</v>
      </c>
      <c r="B80" t="s">
        <v>105</v>
      </c>
      <c r="C80">
        <v>2002</v>
      </c>
      <c r="D80" s="6" t="s">
        <v>106</v>
      </c>
      <c r="E80">
        <v>37176</v>
      </c>
      <c r="F80">
        <v>2010</v>
      </c>
      <c r="G80">
        <v>1886</v>
      </c>
      <c r="H80">
        <v>371726</v>
      </c>
      <c r="I80">
        <v>1996</v>
      </c>
      <c r="J80">
        <v>1914</v>
      </c>
      <c r="K80">
        <v>1920</v>
      </c>
      <c r="L80" t="s">
        <v>28</v>
      </c>
      <c r="M80" s="75">
        <v>44258</v>
      </c>
      <c r="N80" t="s">
        <v>29</v>
      </c>
      <c r="O80" t="s">
        <v>29</v>
      </c>
      <c r="P80" t="s">
        <v>37</v>
      </c>
      <c r="Q80" s="6" t="s">
        <v>148</v>
      </c>
    </row>
    <row r="81" spans="1:19" ht="12.6" customHeight="1" x14ac:dyDescent="0.25">
      <c r="A81" s="6" t="s">
        <v>13</v>
      </c>
      <c r="B81" t="s">
        <v>92</v>
      </c>
      <c r="C81">
        <v>2003</v>
      </c>
      <c r="D81" s="6">
        <v>1</v>
      </c>
      <c r="E81">
        <v>38552</v>
      </c>
      <c r="F81">
        <v>1978</v>
      </c>
      <c r="G81">
        <v>1943</v>
      </c>
      <c r="H81">
        <v>371980</v>
      </c>
      <c r="I81">
        <v>2025</v>
      </c>
      <c r="J81">
        <v>1979</v>
      </c>
      <c r="K81">
        <v>1862</v>
      </c>
      <c r="L81" t="s">
        <v>28</v>
      </c>
      <c r="M81" s="75">
        <v>44265</v>
      </c>
      <c r="N81" t="s">
        <v>29</v>
      </c>
      <c r="O81" t="s">
        <v>29</v>
      </c>
      <c r="P81" t="s">
        <v>61</v>
      </c>
      <c r="Q81" s="6" t="s">
        <v>148</v>
      </c>
    </row>
    <row r="82" spans="1:19" ht="12.6" customHeight="1" x14ac:dyDescent="0.25">
      <c r="A82" s="6" t="s">
        <v>2</v>
      </c>
      <c r="B82" t="s">
        <v>132</v>
      </c>
      <c r="C82">
        <v>2013</v>
      </c>
      <c r="D82" s="6">
        <v>4</v>
      </c>
      <c r="E82">
        <v>50530</v>
      </c>
      <c r="F82">
        <v>1100</v>
      </c>
      <c r="G82">
        <v>1062</v>
      </c>
      <c r="H82">
        <v>23739940</v>
      </c>
      <c r="I82">
        <v>0</v>
      </c>
      <c r="J82">
        <v>0</v>
      </c>
      <c r="K82">
        <v>0</v>
      </c>
      <c r="L82" t="s">
        <v>28</v>
      </c>
      <c r="M82" s="75">
        <v>44252</v>
      </c>
      <c r="N82" t="s">
        <v>29</v>
      </c>
      <c r="O82" t="s">
        <v>29</v>
      </c>
      <c r="P82" t="s">
        <v>133</v>
      </c>
      <c r="Q82" s="6" t="s">
        <v>148</v>
      </c>
    </row>
    <row r="83" spans="1:19" ht="12.6" customHeight="1" x14ac:dyDescent="0.25">
      <c r="A83" s="6" t="s">
        <v>2</v>
      </c>
      <c r="B83" t="s">
        <v>145</v>
      </c>
      <c r="C83">
        <v>2012</v>
      </c>
      <c r="D83" s="6">
        <v>4</v>
      </c>
      <c r="E83">
        <v>51895</v>
      </c>
      <c r="F83">
        <v>0</v>
      </c>
      <c r="G83">
        <v>0</v>
      </c>
      <c r="I83">
        <v>0</v>
      </c>
      <c r="J83">
        <v>0</v>
      </c>
      <c r="K83">
        <v>0</v>
      </c>
      <c r="L83" t="s">
        <v>28</v>
      </c>
      <c r="M83" s="75">
        <v>44265</v>
      </c>
      <c r="N83" t="s">
        <v>29</v>
      </c>
      <c r="O83" t="s">
        <v>29</v>
      </c>
      <c r="P83" t="s">
        <v>41</v>
      </c>
      <c r="Q83" s="6" t="s">
        <v>148</v>
      </c>
    </row>
    <row r="84" spans="1:19" ht="12.6" customHeight="1" x14ac:dyDescent="0.25">
      <c r="A84" s="6" t="s">
        <v>7</v>
      </c>
      <c r="B84" t="s">
        <v>89</v>
      </c>
      <c r="C84">
        <v>2006</v>
      </c>
      <c r="D84" s="6">
        <v>2</v>
      </c>
      <c r="E84">
        <v>16876</v>
      </c>
      <c r="F84">
        <v>1465</v>
      </c>
      <c r="G84">
        <v>1525</v>
      </c>
      <c r="H84">
        <v>375993</v>
      </c>
      <c r="I84">
        <v>1438</v>
      </c>
      <c r="J84">
        <v>1446</v>
      </c>
      <c r="K84">
        <v>1611</v>
      </c>
      <c r="L84" t="s">
        <v>28</v>
      </c>
      <c r="M84" s="75">
        <v>44258</v>
      </c>
      <c r="N84" t="s">
        <v>29</v>
      </c>
      <c r="O84" t="s">
        <v>29</v>
      </c>
      <c r="P84" t="s">
        <v>37</v>
      </c>
      <c r="Q84" s="6" t="s">
        <v>148</v>
      </c>
    </row>
    <row r="85" spans="1:19" ht="12.6" customHeight="1" x14ac:dyDescent="0.25">
      <c r="A85" s="6" t="s">
        <v>12</v>
      </c>
      <c r="B85" t="s">
        <v>85</v>
      </c>
      <c r="C85">
        <v>2005</v>
      </c>
      <c r="D85" s="6">
        <v>2</v>
      </c>
      <c r="E85">
        <v>41752</v>
      </c>
      <c r="F85">
        <v>1677</v>
      </c>
      <c r="G85">
        <v>1596</v>
      </c>
      <c r="H85">
        <v>386669</v>
      </c>
      <c r="I85">
        <v>1697</v>
      </c>
      <c r="J85">
        <v>1506</v>
      </c>
      <c r="K85">
        <v>1615</v>
      </c>
      <c r="L85" t="s">
        <v>28</v>
      </c>
      <c r="M85" s="75">
        <v>44259</v>
      </c>
      <c r="N85" t="s">
        <v>29</v>
      </c>
      <c r="O85" t="s">
        <v>29</v>
      </c>
      <c r="P85" t="s">
        <v>45</v>
      </c>
      <c r="Q85" s="6" t="s">
        <v>148</v>
      </c>
      <c r="R85" s="6">
        <v>1</v>
      </c>
    </row>
    <row r="86" spans="1:19" ht="12.6" customHeight="1" x14ac:dyDescent="0.25">
      <c r="A86" s="6" t="s">
        <v>12</v>
      </c>
      <c r="B86" t="s">
        <v>81</v>
      </c>
      <c r="C86">
        <v>2005</v>
      </c>
      <c r="D86" s="6">
        <v>1</v>
      </c>
      <c r="E86">
        <v>42086</v>
      </c>
      <c r="F86">
        <v>1902</v>
      </c>
      <c r="G86">
        <v>1857</v>
      </c>
      <c r="H86">
        <v>386154</v>
      </c>
      <c r="I86">
        <v>1925</v>
      </c>
      <c r="J86">
        <v>1599</v>
      </c>
      <c r="K86">
        <v>1851</v>
      </c>
      <c r="L86" t="s">
        <v>28</v>
      </c>
      <c r="M86" s="75">
        <v>44256</v>
      </c>
      <c r="N86" t="s">
        <v>29</v>
      </c>
      <c r="O86" t="s">
        <v>29</v>
      </c>
      <c r="P86" t="s">
        <v>33</v>
      </c>
      <c r="Q86" s="6" t="s">
        <v>148</v>
      </c>
    </row>
    <row r="87" spans="1:19" ht="12.6" customHeight="1" x14ac:dyDescent="0.25">
      <c r="A87" s="6" t="s">
        <v>6</v>
      </c>
      <c r="B87" t="s">
        <v>149</v>
      </c>
      <c r="C87">
        <v>2008</v>
      </c>
      <c r="D87" s="6">
        <v>3</v>
      </c>
      <c r="E87">
        <v>50026</v>
      </c>
      <c r="F87">
        <v>1179</v>
      </c>
      <c r="G87">
        <v>1327</v>
      </c>
      <c r="H87">
        <v>23735597</v>
      </c>
      <c r="I87">
        <v>0</v>
      </c>
      <c r="J87">
        <v>0</v>
      </c>
      <c r="K87">
        <v>0</v>
      </c>
      <c r="L87" t="s">
        <v>28</v>
      </c>
      <c r="M87" s="75">
        <v>44256</v>
      </c>
      <c r="N87" t="s">
        <v>29</v>
      </c>
      <c r="O87" t="s">
        <v>29</v>
      </c>
      <c r="P87" t="s">
        <v>33</v>
      </c>
      <c r="Q87" s="6" t="s">
        <v>148</v>
      </c>
      <c r="R87" s="6">
        <v>1</v>
      </c>
    </row>
    <row r="88" spans="1:19" ht="12.6" customHeight="1" x14ac:dyDescent="0.25">
      <c r="A88" s="6" t="s">
        <v>5</v>
      </c>
      <c r="B88" t="s">
        <v>42</v>
      </c>
      <c r="C88">
        <v>2011</v>
      </c>
      <c r="D88" s="6">
        <v>3</v>
      </c>
      <c r="E88">
        <v>47755</v>
      </c>
      <c r="F88">
        <v>1077</v>
      </c>
      <c r="G88">
        <v>1290</v>
      </c>
      <c r="H88">
        <v>23732245</v>
      </c>
      <c r="I88">
        <v>1001</v>
      </c>
      <c r="J88">
        <v>1230</v>
      </c>
      <c r="K88">
        <v>0</v>
      </c>
      <c r="L88" t="s">
        <v>28</v>
      </c>
      <c r="M88" s="75">
        <v>44307</v>
      </c>
      <c r="N88" t="s">
        <v>29</v>
      </c>
      <c r="O88" t="s">
        <v>29</v>
      </c>
      <c r="P88" t="s">
        <v>31</v>
      </c>
      <c r="Q88" s="6" t="s">
        <v>148</v>
      </c>
    </row>
    <row r="89" spans="1:19" ht="12.6" customHeight="1" x14ac:dyDescent="0.25">
      <c r="A89" s="6" t="s">
        <v>2</v>
      </c>
      <c r="B89" t="s">
        <v>239</v>
      </c>
      <c r="C89">
        <v>2012</v>
      </c>
      <c r="E89">
        <v>53301</v>
      </c>
      <c r="F89">
        <v>0</v>
      </c>
      <c r="G89">
        <v>0</v>
      </c>
      <c r="I89">
        <v>0</v>
      </c>
      <c r="J89">
        <v>0</v>
      </c>
      <c r="K89">
        <v>0</v>
      </c>
      <c r="L89" t="s">
        <v>28</v>
      </c>
      <c r="M89" s="75">
        <v>44258</v>
      </c>
      <c r="N89" t="s">
        <v>29</v>
      </c>
      <c r="O89" t="s">
        <v>29</v>
      </c>
      <c r="P89" t="s">
        <v>37</v>
      </c>
      <c r="Q89" s="6" t="s">
        <v>148</v>
      </c>
      <c r="R89" s="6">
        <v>1</v>
      </c>
    </row>
    <row r="90" spans="1:19" ht="12.6" customHeight="1" x14ac:dyDescent="0.25">
      <c r="A90" s="6" t="s">
        <v>12</v>
      </c>
      <c r="B90" t="s">
        <v>75</v>
      </c>
      <c r="C90">
        <v>2005</v>
      </c>
      <c r="D90" s="6" t="s">
        <v>103</v>
      </c>
      <c r="E90">
        <v>37553</v>
      </c>
      <c r="F90">
        <v>2088</v>
      </c>
      <c r="G90">
        <v>1952</v>
      </c>
      <c r="H90">
        <v>366285</v>
      </c>
      <c r="I90">
        <v>2080</v>
      </c>
      <c r="J90">
        <v>2032</v>
      </c>
      <c r="K90">
        <v>2050</v>
      </c>
      <c r="L90" t="s">
        <v>28</v>
      </c>
      <c r="M90" s="75">
        <v>44256</v>
      </c>
      <c r="N90" t="s">
        <v>29</v>
      </c>
      <c r="O90" t="s">
        <v>29</v>
      </c>
      <c r="P90" t="s">
        <v>33</v>
      </c>
      <c r="Q90" s="6" t="s">
        <v>148</v>
      </c>
      <c r="S90" s="6">
        <v>1</v>
      </c>
    </row>
    <row r="91" spans="1:19" ht="12.6" customHeight="1" x14ac:dyDescent="0.25">
      <c r="A91" s="6" t="s">
        <v>2</v>
      </c>
      <c r="B91" t="s">
        <v>240</v>
      </c>
      <c r="C91">
        <v>2012</v>
      </c>
      <c r="E91">
        <v>53423</v>
      </c>
      <c r="F91">
        <v>0</v>
      </c>
      <c r="G91">
        <v>0</v>
      </c>
      <c r="I91">
        <v>0</v>
      </c>
      <c r="J91">
        <v>0</v>
      </c>
      <c r="K91">
        <v>0</v>
      </c>
      <c r="L91" t="s">
        <v>28</v>
      </c>
      <c r="M91" s="75">
        <v>44344</v>
      </c>
      <c r="N91" t="s">
        <v>29</v>
      </c>
      <c r="O91" t="s">
        <v>29</v>
      </c>
      <c r="P91" t="s">
        <v>41</v>
      </c>
      <c r="Q91" s="6" t="s">
        <v>148</v>
      </c>
      <c r="R91" s="6">
        <v>1</v>
      </c>
    </row>
    <row r="92" spans="1:19" ht="12.6" customHeight="1" x14ac:dyDescent="0.25">
      <c r="A92" s="6" t="s">
        <v>5</v>
      </c>
      <c r="B92" t="s">
        <v>118</v>
      </c>
      <c r="C92">
        <v>2010</v>
      </c>
      <c r="E92">
        <v>51522</v>
      </c>
      <c r="F92">
        <v>0</v>
      </c>
      <c r="G92">
        <v>0</v>
      </c>
      <c r="I92">
        <v>0</v>
      </c>
      <c r="J92">
        <v>0</v>
      </c>
      <c r="K92">
        <v>0</v>
      </c>
      <c r="L92" t="s">
        <v>28</v>
      </c>
      <c r="M92" s="75">
        <v>44259</v>
      </c>
      <c r="N92" t="s">
        <v>29</v>
      </c>
      <c r="O92" t="s">
        <v>29</v>
      </c>
      <c r="P92" t="s">
        <v>45</v>
      </c>
      <c r="Q92" s="6" t="s">
        <v>148</v>
      </c>
      <c r="R92" s="6">
        <v>1</v>
      </c>
    </row>
    <row r="93" spans="1:19" ht="12.6" customHeight="1" x14ac:dyDescent="0.25">
      <c r="A93" s="6" t="s">
        <v>6</v>
      </c>
      <c r="B93" t="s">
        <v>65</v>
      </c>
      <c r="C93">
        <v>2008</v>
      </c>
      <c r="D93" s="6">
        <v>1</v>
      </c>
      <c r="E93">
        <v>46196</v>
      </c>
      <c r="F93">
        <v>1964</v>
      </c>
      <c r="G93">
        <v>1680</v>
      </c>
      <c r="H93">
        <v>23713275</v>
      </c>
      <c r="I93">
        <v>1916</v>
      </c>
      <c r="J93">
        <v>1442</v>
      </c>
      <c r="K93">
        <v>1847</v>
      </c>
      <c r="L93" t="s">
        <v>28</v>
      </c>
      <c r="M93" s="75">
        <v>44265</v>
      </c>
      <c r="N93" t="s">
        <v>29</v>
      </c>
      <c r="O93" t="s">
        <v>29</v>
      </c>
      <c r="P93" t="s">
        <v>41</v>
      </c>
      <c r="Q93" s="6" t="s">
        <v>148</v>
      </c>
      <c r="S93" s="6">
        <v>1</v>
      </c>
    </row>
    <row r="94" spans="1:19" ht="12.6" customHeight="1" x14ac:dyDescent="0.25">
      <c r="A94" s="6" t="s">
        <v>5</v>
      </c>
      <c r="B94" t="s">
        <v>63</v>
      </c>
      <c r="C94">
        <v>2010</v>
      </c>
      <c r="D94" s="6">
        <v>3</v>
      </c>
      <c r="E94">
        <v>49310</v>
      </c>
      <c r="F94">
        <v>1055</v>
      </c>
      <c r="G94">
        <v>1140</v>
      </c>
      <c r="H94">
        <v>23725753</v>
      </c>
      <c r="I94">
        <v>1051</v>
      </c>
      <c r="J94">
        <v>1383</v>
      </c>
      <c r="K94">
        <v>1228</v>
      </c>
      <c r="L94" t="s">
        <v>28</v>
      </c>
      <c r="M94" s="75">
        <v>44265</v>
      </c>
      <c r="N94" t="s">
        <v>29</v>
      </c>
      <c r="O94" t="s">
        <v>29</v>
      </c>
      <c r="P94" t="s">
        <v>41</v>
      </c>
      <c r="Q94" s="6" t="s">
        <v>148</v>
      </c>
    </row>
    <row r="95" spans="1:19" ht="12.6" customHeight="1" x14ac:dyDescent="0.25">
      <c r="A95" s="6" t="s">
        <v>7</v>
      </c>
      <c r="B95" t="s">
        <v>80</v>
      </c>
      <c r="C95">
        <v>2006</v>
      </c>
      <c r="D95" s="6">
        <v>1</v>
      </c>
      <c r="E95">
        <v>46582</v>
      </c>
      <c r="F95">
        <v>1909</v>
      </c>
      <c r="G95">
        <v>1956</v>
      </c>
      <c r="H95">
        <v>23715170</v>
      </c>
      <c r="I95">
        <v>1954</v>
      </c>
      <c r="J95">
        <v>1576</v>
      </c>
      <c r="K95">
        <v>1818</v>
      </c>
      <c r="L95" t="s">
        <v>28</v>
      </c>
      <c r="M95" s="75">
        <v>44259</v>
      </c>
      <c r="N95" t="s">
        <v>29</v>
      </c>
      <c r="O95" s="76">
        <v>46478</v>
      </c>
      <c r="P95" t="s">
        <v>45</v>
      </c>
      <c r="Q95" s="6" t="s">
        <v>148</v>
      </c>
      <c r="S95" s="6">
        <v>1</v>
      </c>
    </row>
    <row r="96" spans="1:19" ht="12.6" customHeight="1" x14ac:dyDescent="0.25">
      <c r="A96" s="6" t="s">
        <v>7</v>
      </c>
      <c r="B96" t="s">
        <v>83</v>
      </c>
      <c r="C96">
        <v>2006</v>
      </c>
      <c r="D96" s="6">
        <v>2</v>
      </c>
      <c r="E96">
        <v>43285</v>
      </c>
      <c r="F96">
        <v>1748</v>
      </c>
      <c r="G96">
        <v>1662</v>
      </c>
      <c r="H96">
        <v>385859</v>
      </c>
      <c r="I96">
        <v>1640</v>
      </c>
      <c r="J96">
        <v>1567</v>
      </c>
      <c r="K96">
        <v>0</v>
      </c>
      <c r="L96" t="s">
        <v>28</v>
      </c>
      <c r="M96" s="75">
        <v>44256</v>
      </c>
      <c r="N96" t="s">
        <v>29</v>
      </c>
      <c r="O96" t="s">
        <v>29</v>
      </c>
      <c r="P96" t="s">
        <v>67</v>
      </c>
      <c r="Q96" s="6" t="s">
        <v>148</v>
      </c>
    </row>
    <row r="97" spans="1:19" ht="12.6" customHeight="1" x14ac:dyDescent="0.25">
      <c r="A97" s="6" t="s">
        <v>6</v>
      </c>
      <c r="B97" t="s">
        <v>116</v>
      </c>
      <c r="C97">
        <v>2008</v>
      </c>
      <c r="D97" s="6">
        <v>3</v>
      </c>
      <c r="E97">
        <v>47784</v>
      </c>
      <c r="F97">
        <v>1503</v>
      </c>
      <c r="G97">
        <v>1502</v>
      </c>
      <c r="H97">
        <v>23718684</v>
      </c>
      <c r="I97">
        <v>1414</v>
      </c>
      <c r="J97">
        <v>1422</v>
      </c>
      <c r="K97">
        <v>1321</v>
      </c>
      <c r="L97" t="s">
        <v>28</v>
      </c>
      <c r="M97" s="75">
        <v>44259</v>
      </c>
      <c r="N97" t="s">
        <v>29</v>
      </c>
      <c r="O97" t="s">
        <v>29</v>
      </c>
      <c r="P97" t="s">
        <v>45</v>
      </c>
      <c r="Q97" s="6" t="s">
        <v>148</v>
      </c>
      <c r="R97" s="6">
        <v>1</v>
      </c>
    </row>
    <row r="98" spans="1:19" ht="12.6" customHeight="1" x14ac:dyDescent="0.25">
      <c r="A98" s="6" t="s">
        <v>5</v>
      </c>
      <c r="B98" t="s">
        <v>34</v>
      </c>
      <c r="C98">
        <v>2011</v>
      </c>
      <c r="D98" s="6">
        <v>3</v>
      </c>
      <c r="E98">
        <v>50231</v>
      </c>
      <c r="F98">
        <v>1077</v>
      </c>
      <c r="G98">
        <v>1250</v>
      </c>
      <c r="H98">
        <v>23734736</v>
      </c>
      <c r="I98">
        <v>0</v>
      </c>
      <c r="J98">
        <v>1208</v>
      </c>
      <c r="K98">
        <v>0</v>
      </c>
      <c r="L98" t="s">
        <v>28</v>
      </c>
      <c r="M98" s="75">
        <v>44250</v>
      </c>
      <c r="N98" t="s">
        <v>29</v>
      </c>
      <c r="O98" t="s">
        <v>29</v>
      </c>
      <c r="P98" t="s">
        <v>35</v>
      </c>
      <c r="Q98" s="6" t="s">
        <v>148</v>
      </c>
    </row>
    <row r="99" spans="1:19" ht="12.6" customHeight="1" x14ac:dyDescent="0.25">
      <c r="A99" s="6" t="s">
        <v>2</v>
      </c>
      <c r="B99" t="s">
        <v>242</v>
      </c>
      <c r="C99">
        <v>2014</v>
      </c>
      <c r="Q99" s="6" t="s">
        <v>148</v>
      </c>
      <c r="R99" s="6">
        <v>1</v>
      </c>
    </row>
    <row r="100" spans="1:19" ht="12.6" customHeight="1" x14ac:dyDescent="0.25">
      <c r="A100" s="6" t="s">
        <v>2</v>
      </c>
      <c r="B100" t="s">
        <v>241</v>
      </c>
      <c r="C100">
        <v>2012</v>
      </c>
      <c r="Q100" s="6" t="s">
        <v>148</v>
      </c>
      <c r="R100" s="6">
        <v>1</v>
      </c>
    </row>
    <row r="101" spans="1:19" ht="12.6" customHeight="1" x14ac:dyDescent="0.25">
      <c r="A101" s="6" t="s">
        <v>5</v>
      </c>
      <c r="B101" t="s">
        <v>232</v>
      </c>
      <c r="C101">
        <v>2010</v>
      </c>
      <c r="D101" s="6">
        <v>3</v>
      </c>
      <c r="E101">
        <v>49154</v>
      </c>
      <c r="F101">
        <v>1082</v>
      </c>
      <c r="G101">
        <v>1136</v>
      </c>
      <c r="H101">
        <v>23726318</v>
      </c>
      <c r="I101">
        <v>0</v>
      </c>
      <c r="J101">
        <v>1273</v>
      </c>
      <c r="K101">
        <v>0</v>
      </c>
      <c r="L101" t="s">
        <v>71</v>
      </c>
      <c r="M101" s="75">
        <v>44256</v>
      </c>
      <c r="N101" t="s">
        <v>29</v>
      </c>
      <c r="O101" t="s">
        <v>29</v>
      </c>
      <c r="P101" t="s">
        <v>33</v>
      </c>
      <c r="Q101" s="6" t="s">
        <v>148</v>
      </c>
    </row>
    <row r="102" spans="1:19" ht="12.6" customHeight="1" x14ac:dyDescent="0.25">
      <c r="A102" s="6" t="s">
        <v>7</v>
      </c>
      <c r="B102" t="s">
        <v>69</v>
      </c>
      <c r="C102">
        <v>2007</v>
      </c>
      <c r="D102" s="6">
        <v>2</v>
      </c>
      <c r="E102">
        <v>46589</v>
      </c>
      <c r="F102">
        <v>1443</v>
      </c>
      <c r="G102">
        <v>1625</v>
      </c>
      <c r="H102">
        <v>23716070</v>
      </c>
      <c r="I102">
        <v>1542</v>
      </c>
      <c r="J102">
        <v>1510</v>
      </c>
      <c r="K102">
        <v>1690</v>
      </c>
      <c r="L102" t="s">
        <v>28</v>
      </c>
      <c r="M102" s="75">
        <v>44259</v>
      </c>
      <c r="N102" t="s">
        <v>29</v>
      </c>
      <c r="O102" t="s">
        <v>29</v>
      </c>
      <c r="P102" t="s">
        <v>45</v>
      </c>
      <c r="Q102" s="6" t="s">
        <v>148</v>
      </c>
    </row>
    <row r="103" spans="1:19" ht="12.6" customHeight="1" x14ac:dyDescent="0.25">
      <c r="A103" s="6" t="s">
        <v>2</v>
      </c>
      <c r="B103" t="s">
        <v>135</v>
      </c>
      <c r="C103">
        <v>2012</v>
      </c>
      <c r="D103" s="6">
        <v>4</v>
      </c>
      <c r="E103">
        <v>51606</v>
      </c>
      <c r="F103">
        <v>1074</v>
      </c>
      <c r="G103">
        <v>1096</v>
      </c>
      <c r="I103">
        <v>0</v>
      </c>
      <c r="J103">
        <v>0</v>
      </c>
      <c r="K103">
        <v>0</v>
      </c>
      <c r="L103" t="s">
        <v>28</v>
      </c>
      <c r="M103" s="75">
        <v>44265</v>
      </c>
      <c r="N103" t="s">
        <v>29</v>
      </c>
      <c r="O103" t="s">
        <v>29</v>
      </c>
      <c r="P103" t="s">
        <v>41</v>
      </c>
      <c r="Q103" s="6" t="s">
        <v>148</v>
      </c>
    </row>
    <row r="104" spans="1:19" ht="12.6" customHeight="1" x14ac:dyDescent="0.25">
      <c r="A104" s="6" t="s">
        <v>13</v>
      </c>
      <c r="B104" t="s">
        <v>202</v>
      </c>
      <c r="C104">
        <v>2003</v>
      </c>
      <c r="D104" s="6">
        <v>1</v>
      </c>
      <c r="E104">
        <v>39709</v>
      </c>
      <c r="F104">
        <v>1893</v>
      </c>
      <c r="G104">
        <v>1927</v>
      </c>
      <c r="H104">
        <v>394050</v>
      </c>
      <c r="I104">
        <v>1880</v>
      </c>
      <c r="J104">
        <v>1830</v>
      </c>
      <c r="K104">
        <v>1813</v>
      </c>
      <c r="L104" t="s">
        <v>28</v>
      </c>
      <c r="M104" s="75">
        <v>44259</v>
      </c>
      <c r="N104" s="76">
        <v>45352</v>
      </c>
      <c r="O104" t="s">
        <v>29</v>
      </c>
      <c r="P104" t="s">
        <v>45</v>
      </c>
      <c r="Q104" s="6" t="s">
        <v>148</v>
      </c>
    </row>
    <row r="105" spans="1:19" ht="12.6" customHeight="1" x14ac:dyDescent="0.25">
      <c r="A105" s="6" t="s">
        <v>5</v>
      </c>
      <c r="B105" t="s">
        <v>54</v>
      </c>
      <c r="C105">
        <v>2010</v>
      </c>
      <c r="D105" s="6">
        <v>2</v>
      </c>
      <c r="E105">
        <v>47615</v>
      </c>
      <c r="F105">
        <v>1493</v>
      </c>
      <c r="G105">
        <v>1545</v>
      </c>
      <c r="H105">
        <v>23716258</v>
      </c>
      <c r="I105">
        <v>1521</v>
      </c>
      <c r="J105">
        <v>1419</v>
      </c>
      <c r="K105">
        <v>1471</v>
      </c>
      <c r="L105" t="s">
        <v>28</v>
      </c>
      <c r="M105" s="75">
        <v>44256</v>
      </c>
      <c r="N105" t="s">
        <v>29</v>
      </c>
      <c r="O105" t="s">
        <v>29</v>
      </c>
      <c r="P105" t="s">
        <v>33</v>
      </c>
      <c r="Q105" s="6" t="s">
        <v>148</v>
      </c>
      <c r="S105" s="6">
        <v>1</v>
      </c>
    </row>
    <row r="106" spans="1:19" ht="12.6" customHeight="1" x14ac:dyDescent="0.25">
      <c r="A106" s="6" t="s">
        <v>5</v>
      </c>
      <c r="B106" t="s">
        <v>32</v>
      </c>
      <c r="C106">
        <v>2011</v>
      </c>
      <c r="D106" s="6">
        <v>3</v>
      </c>
      <c r="E106">
        <v>47614</v>
      </c>
      <c r="F106">
        <v>1451</v>
      </c>
      <c r="G106">
        <v>1461</v>
      </c>
      <c r="H106">
        <v>23717068</v>
      </c>
      <c r="I106">
        <v>1382</v>
      </c>
      <c r="J106">
        <v>1292</v>
      </c>
      <c r="K106">
        <v>1312</v>
      </c>
      <c r="L106" t="s">
        <v>28</v>
      </c>
      <c r="M106" s="75">
        <v>44256</v>
      </c>
      <c r="N106" t="s">
        <v>29</v>
      </c>
      <c r="O106" t="s">
        <v>29</v>
      </c>
      <c r="P106" t="s">
        <v>33</v>
      </c>
      <c r="Q106" s="6" t="s">
        <v>148</v>
      </c>
      <c r="S106" s="6">
        <v>1</v>
      </c>
    </row>
    <row r="107" spans="1:19" ht="12.6" customHeight="1" x14ac:dyDescent="0.25">
      <c r="A107" s="6" t="s">
        <v>6</v>
      </c>
      <c r="B107" t="s">
        <v>68</v>
      </c>
      <c r="C107">
        <v>2008</v>
      </c>
      <c r="D107" s="6">
        <v>2</v>
      </c>
      <c r="E107">
        <v>47785</v>
      </c>
      <c r="F107">
        <v>1655</v>
      </c>
      <c r="G107">
        <v>1452</v>
      </c>
      <c r="H107">
        <v>23718730</v>
      </c>
      <c r="I107">
        <v>1447</v>
      </c>
      <c r="J107">
        <v>1409</v>
      </c>
      <c r="K107">
        <v>0</v>
      </c>
      <c r="L107" t="s">
        <v>28</v>
      </c>
      <c r="M107" s="75">
        <v>44259</v>
      </c>
      <c r="N107" t="s">
        <v>29</v>
      </c>
      <c r="O107" t="s">
        <v>29</v>
      </c>
      <c r="P107" t="s">
        <v>45</v>
      </c>
      <c r="Q107" s="6" t="s">
        <v>148</v>
      </c>
      <c r="S107" s="6">
        <v>1</v>
      </c>
    </row>
    <row r="108" spans="1:19" ht="12.6" customHeight="1" x14ac:dyDescent="0.25">
      <c r="A108" s="6" t="s">
        <v>6</v>
      </c>
      <c r="B108" t="s">
        <v>47</v>
      </c>
      <c r="C108">
        <v>2009</v>
      </c>
      <c r="D108" s="6">
        <v>2</v>
      </c>
      <c r="E108">
        <v>45623</v>
      </c>
      <c r="F108">
        <v>1566</v>
      </c>
      <c r="G108">
        <v>1475</v>
      </c>
      <c r="H108">
        <v>23715430</v>
      </c>
      <c r="I108">
        <v>1549</v>
      </c>
      <c r="J108">
        <v>1261</v>
      </c>
      <c r="K108">
        <v>1300</v>
      </c>
      <c r="L108" t="s">
        <v>28</v>
      </c>
      <c r="M108" s="75">
        <v>44250</v>
      </c>
      <c r="N108" t="s">
        <v>29</v>
      </c>
      <c r="O108" t="s">
        <v>29</v>
      </c>
      <c r="P108" t="s">
        <v>35</v>
      </c>
      <c r="Q108" s="6" t="s">
        <v>148</v>
      </c>
      <c r="S108" s="6">
        <v>1</v>
      </c>
    </row>
    <row r="109" spans="1:19" ht="12.6" customHeight="1" x14ac:dyDescent="0.25">
      <c r="A109" s="6" t="s">
        <v>7</v>
      </c>
      <c r="B109" t="s">
        <v>205</v>
      </c>
      <c r="C109">
        <v>2007</v>
      </c>
      <c r="D109" s="6">
        <v>3</v>
      </c>
      <c r="E109">
        <v>44912</v>
      </c>
      <c r="F109">
        <v>1334</v>
      </c>
      <c r="G109">
        <v>1431</v>
      </c>
      <c r="H109">
        <v>397792</v>
      </c>
      <c r="I109">
        <v>1255</v>
      </c>
      <c r="J109">
        <v>1239</v>
      </c>
      <c r="K109">
        <v>1332</v>
      </c>
      <c r="L109" t="s">
        <v>28</v>
      </c>
      <c r="M109" s="75">
        <v>44258</v>
      </c>
      <c r="N109" t="s">
        <v>29</v>
      </c>
      <c r="O109" t="s">
        <v>29</v>
      </c>
      <c r="P109" t="s">
        <v>37</v>
      </c>
      <c r="Q109" s="6" t="s">
        <v>148</v>
      </c>
      <c r="R109" s="6">
        <v>1</v>
      </c>
    </row>
    <row r="110" spans="1:19" ht="12.6" customHeight="1" x14ac:dyDescent="0.25">
      <c r="A110" s="6" t="s">
        <v>7</v>
      </c>
      <c r="B110" t="s">
        <v>228</v>
      </c>
      <c r="C110">
        <v>2007</v>
      </c>
      <c r="D110" s="6">
        <v>3</v>
      </c>
      <c r="E110">
        <v>48113</v>
      </c>
      <c r="F110">
        <v>1262</v>
      </c>
      <c r="G110">
        <v>1362</v>
      </c>
      <c r="H110">
        <v>23729236</v>
      </c>
      <c r="I110">
        <v>0</v>
      </c>
      <c r="J110">
        <v>1362</v>
      </c>
      <c r="K110">
        <v>0</v>
      </c>
      <c r="L110" t="s">
        <v>28</v>
      </c>
      <c r="M110" s="75">
        <v>44265</v>
      </c>
      <c r="N110" t="s">
        <v>29</v>
      </c>
      <c r="O110" t="s">
        <v>29</v>
      </c>
      <c r="P110" t="s">
        <v>61</v>
      </c>
      <c r="Q110" s="6" t="s">
        <v>148</v>
      </c>
      <c r="R110" s="6">
        <v>1</v>
      </c>
    </row>
    <row r="111" spans="1:19" ht="12.6" customHeight="1" x14ac:dyDescent="0.25">
      <c r="A111" s="6" t="s">
        <v>13</v>
      </c>
      <c r="B111" t="s">
        <v>225</v>
      </c>
      <c r="C111">
        <v>2003</v>
      </c>
      <c r="E111">
        <v>53129</v>
      </c>
      <c r="F111">
        <v>0</v>
      </c>
      <c r="G111">
        <v>0</v>
      </c>
      <c r="I111">
        <v>0</v>
      </c>
      <c r="J111">
        <v>0</v>
      </c>
      <c r="K111">
        <v>0</v>
      </c>
      <c r="L111" t="s">
        <v>28</v>
      </c>
      <c r="M111" s="75">
        <v>44257</v>
      </c>
      <c r="N111" t="s">
        <v>29</v>
      </c>
      <c r="O111" t="s">
        <v>29</v>
      </c>
      <c r="P111" t="s">
        <v>73</v>
      </c>
      <c r="Q111" s="6" t="s">
        <v>148</v>
      </c>
      <c r="R111" s="6">
        <v>1</v>
      </c>
    </row>
    <row r="112" spans="1:19" ht="12.6" customHeight="1" x14ac:dyDescent="0.25">
      <c r="A112" s="6" t="s">
        <v>5</v>
      </c>
      <c r="B112" t="s">
        <v>235</v>
      </c>
      <c r="C112">
        <v>2011</v>
      </c>
      <c r="E112">
        <v>53100</v>
      </c>
      <c r="F112">
        <v>0</v>
      </c>
      <c r="G112">
        <v>0</v>
      </c>
      <c r="I112">
        <v>0</v>
      </c>
      <c r="J112">
        <v>0</v>
      </c>
      <c r="K112">
        <v>0</v>
      </c>
      <c r="L112" t="s">
        <v>28</v>
      </c>
      <c r="M112" s="75">
        <v>44250</v>
      </c>
      <c r="N112" t="s">
        <v>29</v>
      </c>
      <c r="O112" t="s">
        <v>29</v>
      </c>
      <c r="P112" t="s">
        <v>35</v>
      </c>
      <c r="Q112" s="6" t="s">
        <v>148</v>
      </c>
      <c r="R112" s="6">
        <v>1</v>
      </c>
    </row>
    <row r="113" spans="1:18" ht="12.6" customHeight="1" x14ac:dyDescent="0.25">
      <c r="A113" s="6" t="s">
        <v>2</v>
      </c>
      <c r="B113" t="s">
        <v>245</v>
      </c>
      <c r="C113">
        <v>2013</v>
      </c>
      <c r="E113">
        <v>53346</v>
      </c>
      <c r="F113">
        <v>0</v>
      </c>
      <c r="G113">
        <v>0</v>
      </c>
      <c r="I113">
        <v>0</v>
      </c>
      <c r="J113">
        <v>0</v>
      </c>
      <c r="K113">
        <v>0</v>
      </c>
      <c r="L113" t="s">
        <v>28</v>
      </c>
      <c r="M113" s="75">
        <v>44256</v>
      </c>
      <c r="N113" t="s">
        <v>29</v>
      </c>
      <c r="O113" t="s">
        <v>29</v>
      </c>
      <c r="P113" t="s">
        <v>33</v>
      </c>
      <c r="Q113" s="6" t="s">
        <v>148</v>
      </c>
      <c r="R113" s="6">
        <v>1</v>
      </c>
    </row>
    <row r="114" spans="1:18" ht="12.6" customHeight="1" x14ac:dyDescent="0.25">
      <c r="E114">
        <v>38340</v>
      </c>
      <c r="H114">
        <v>374113</v>
      </c>
      <c r="I114">
        <v>1739</v>
      </c>
      <c r="J114">
        <v>1560</v>
      </c>
      <c r="K114">
        <v>0</v>
      </c>
      <c r="L114" t="s">
        <v>71</v>
      </c>
      <c r="M114" s="75">
        <v>44256</v>
      </c>
      <c r="N114" t="s">
        <v>29</v>
      </c>
      <c r="O114" t="s">
        <v>29</v>
      </c>
    </row>
    <row r="115" spans="1:18" ht="12.6" customHeight="1" x14ac:dyDescent="0.25">
      <c r="E115">
        <v>43917</v>
      </c>
      <c r="H115">
        <v>399841</v>
      </c>
      <c r="I115">
        <v>1515</v>
      </c>
      <c r="J115">
        <v>1380</v>
      </c>
      <c r="K115">
        <v>0</v>
      </c>
      <c r="L115" t="s">
        <v>28</v>
      </c>
      <c r="M115" s="75">
        <v>44256</v>
      </c>
      <c r="N115" t="s">
        <v>29</v>
      </c>
      <c r="O115" t="s">
        <v>29</v>
      </c>
    </row>
    <row r="116" spans="1:18" ht="12.6" customHeight="1" x14ac:dyDescent="0.25">
      <c r="E116">
        <v>38661</v>
      </c>
      <c r="H116">
        <v>368920</v>
      </c>
      <c r="I116">
        <v>1569</v>
      </c>
      <c r="J116">
        <v>1731</v>
      </c>
      <c r="K116">
        <v>0</v>
      </c>
      <c r="L116" t="s">
        <v>28</v>
      </c>
      <c r="M116" s="75">
        <v>44258</v>
      </c>
      <c r="N116" t="s">
        <v>29</v>
      </c>
      <c r="O116" t="s">
        <v>29</v>
      </c>
    </row>
    <row r="117" spans="1:18" ht="12.6" customHeight="1" x14ac:dyDescent="0.25">
      <c r="E117">
        <v>50031</v>
      </c>
      <c r="H117">
        <v>23730315</v>
      </c>
      <c r="I117">
        <v>1549</v>
      </c>
      <c r="J117">
        <v>1400</v>
      </c>
      <c r="K117">
        <v>1538</v>
      </c>
      <c r="L117" t="s">
        <v>28</v>
      </c>
      <c r="M117" s="75">
        <v>44259</v>
      </c>
      <c r="N117" t="s">
        <v>29</v>
      </c>
      <c r="O117" t="s">
        <v>29</v>
      </c>
    </row>
    <row r="118" spans="1:18" ht="12.6" customHeight="1" x14ac:dyDescent="0.25">
      <c r="E118">
        <v>36013</v>
      </c>
      <c r="H118">
        <v>386510</v>
      </c>
      <c r="I118">
        <v>1519</v>
      </c>
      <c r="J118">
        <v>1576</v>
      </c>
      <c r="K118">
        <v>1664</v>
      </c>
      <c r="L118" t="s">
        <v>28</v>
      </c>
      <c r="M118" s="75">
        <v>44258</v>
      </c>
      <c r="N118" t="s">
        <v>29</v>
      </c>
      <c r="O118" t="s">
        <v>29</v>
      </c>
    </row>
    <row r="119" spans="1:18" ht="12.6" customHeight="1" x14ac:dyDescent="0.25">
      <c r="E119">
        <v>44309</v>
      </c>
      <c r="H119">
        <v>393720</v>
      </c>
      <c r="I119">
        <v>1582</v>
      </c>
      <c r="J119">
        <v>1420</v>
      </c>
      <c r="K119">
        <v>1542</v>
      </c>
      <c r="L119" t="s">
        <v>28</v>
      </c>
      <c r="M119" s="75">
        <v>44259</v>
      </c>
      <c r="N119" t="s">
        <v>29</v>
      </c>
      <c r="O119" t="s">
        <v>29</v>
      </c>
    </row>
    <row r="120" spans="1:18" ht="12.6" customHeight="1" x14ac:dyDescent="0.25">
      <c r="E120">
        <v>40803</v>
      </c>
      <c r="H120">
        <v>392898</v>
      </c>
      <c r="I120">
        <v>1450</v>
      </c>
      <c r="J120">
        <v>1394</v>
      </c>
      <c r="K120">
        <v>1539</v>
      </c>
      <c r="L120" t="s">
        <v>28</v>
      </c>
      <c r="M120" s="75">
        <v>44265</v>
      </c>
      <c r="N120" t="s">
        <v>29</v>
      </c>
      <c r="O120" t="s">
        <v>29</v>
      </c>
    </row>
    <row r="121" spans="1:18" ht="12.6" customHeight="1" x14ac:dyDescent="0.25">
      <c r="E121">
        <v>41490</v>
      </c>
      <c r="H121">
        <v>383490</v>
      </c>
      <c r="I121">
        <v>1536</v>
      </c>
      <c r="J121">
        <v>1393</v>
      </c>
      <c r="K121">
        <v>1489</v>
      </c>
      <c r="L121" t="s">
        <v>28</v>
      </c>
      <c r="M121" s="75">
        <v>44258</v>
      </c>
      <c r="N121" t="s">
        <v>29</v>
      </c>
      <c r="O121" t="s">
        <v>29</v>
      </c>
    </row>
    <row r="122" spans="1:18" ht="12.6" customHeight="1" x14ac:dyDescent="0.25">
      <c r="E122">
        <v>44755</v>
      </c>
      <c r="H122">
        <v>23701501</v>
      </c>
      <c r="I122">
        <v>1488</v>
      </c>
      <c r="J122">
        <v>1424</v>
      </c>
      <c r="K122">
        <v>1455</v>
      </c>
      <c r="L122" t="s">
        <v>28</v>
      </c>
      <c r="M122" s="75">
        <v>44250</v>
      </c>
      <c r="N122" t="s">
        <v>29</v>
      </c>
      <c r="O122" t="s">
        <v>29</v>
      </c>
    </row>
    <row r="123" spans="1:18" ht="12.6" customHeight="1" x14ac:dyDescent="0.25">
      <c r="E123">
        <v>44937</v>
      </c>
      <c r="H123">
        <v>23709391</v>
      </c>
      <c r="I123">
        <v>1401</v>
      </c>
      <c r="J123">
        <v>1426</v>
      </c>
      <c r="K123">
        <v>0</v>
      </c>
      <c r="L123" t="s">
        <v>28</v>
      </c>
      <c r="M123" s="75">
        <v>44259</v>
      </c>
      <c r="N123" t="s">
        <v>29</v>
      </c>
      <c r="O123" t="s">
        <v>29</v>
      </c>
    </row>
    <row r="124" spans="1:18" ht="12.6" customHeight="1" x14ac:dyDescent="0.25">
      <c r="E124">
        <v>41039</v>
      </c>
      <c r="H124">
        <v>386677</v>
      </c>
      <c r="I124">
        <v>1462</v>
      </c>
      <c r="J124">
        <v>1403</v>
      </c>
      <c r="K124">
        <v>0</v>
      </c>
      <c r="L124" t="s">
        <v>28</v>
      </c>
      <c r="M124" s="75">
        <v>44250</v>
      </c>
      <c r="N124" t="s">
        <v>29</v>
      </c>
      <c r="O124" s="76">
        <v>46113</v>
      </c>
    </row>
    <row r="125" spans="1:18" ht="12.6" customHeight="1" x14ac:dyDescent="0.25">
      <c r="E125">
        <v>47784</v>
      </c>
      <c r="H125">
        <v>23718684</v>
      </c>
      <c r="I125">
        <v>1414</v>
      </c>
      <c r="J125">
        <v>1422</v>
      </c>
      <c r="K125">
        <v>1321</v>
      </c>
      <c r="L125" t="s">
        <v>28</v>
      </c>
      <c r="M125" s="75">
        <v>44259</v>
      </c>
      <c r="N125" t="s">
        <v>29</v>
      </c>
      <c r="O125" t="s">
        <v>29</v>
      </c>
    </row>
    <row r="126" spans="1:18" ht="12.6" customHeight="1" x14ac:dyDescent="0.25">
      <c r="E126">
        <v>47694</v>
      </c>
      <c r="H126">
        <v>23717645</v>
      </c>
      <c r="I126">
        <v>0</v>
      </c>
      <c r="J126">
        <v>1522</v>
      </c>
      <c r="K126">
        <v>0</v>
      </c>
      <c r="L126" t="s">
        <v>28</v>
      </c>
      <c r="M126" s="75">
        <v>44258</v>
      </c>
      <c r="N126" t="s">
        <v>29</v>
      </c>
      <c r="O126" t="s">
        <v>29</v>
      </c>
    </row>
    <row r="127" spans="1:18" ht="12.6" customHeight="1" x14ac:dyDescent="0.25">
      <c r="E127">
        <v>40843</v>
      </c>
      <c r="H127">
        <v>385778</v>
      </c>
      <c r="I127">
        <v>1519</v>
      </c>
      <c r="J127">
        <v>1360</v>
      </c>
      <c r="K127">
        <v>0</v>
      </c>
      <c r="L127" t="s">
        <v>71</v>
      </c>
      <c r="M127" s="75">
        <v>44256</v>
      </c>
      <c r="N127" t="s">
        <v>29</v>
      </c>
      <c r="O127" t="s">
        <v>29</v>
      </c>
    </row>
    <row r="128" spans="1:18" ht="12.6" customHeight="1" x14ac:dyDescent="0.25">
      <c r="E128">
        <v>45387</v>
      </c>
      <c r="H128">
        <v>23721170</v>
      </c>
      <c r="I128">
        <v>1524</v>
      </c>
      <c r="J128">
        <v>1281</v>
      </c>
      <c r="K128">
        <v>0</v>
      </c>
      <c r="L128" t="s">
        <v>28</v>
      </c>
      <c r="M128" s="75">
        <v>44256</v>
      </c>
      <c r="N128" t="s">
        <v>29</v>
      </c>
      <c r="O128" t="s">
        <v>29</v>
      </c>
    </row>
    <row r="129" spans="5:15" ht="12.6" customHeight="1" x14ac:dyDescent="0.25">
      <c r="E129">
        <v>48631</v>
      </c>
      <c r="H129">
        <v>23725001</v>
      </c>
      <c r="I129">
        <v>0</v>
      </c>
      <c r="J129">
        <v>1240</v>
      </c>
      <c r="K129">
        <v>0</v>
      </c>
      <c r="L129" t="s">
        <v>28</v>
      </c>
      <c r="M129" s="75">
        <v>44250</v>
      </c>
      <c r="N129" t="s">
        <v>29</v>
      </c>
      <c r="O129" t="s">
        <v>29</v>
      </c>
    </row>
    <row r="130" spans="5:15" ht="12.6" customHeight="1" x14ac:dyDescent="0.25">
      <c r="E130">
        <v>43903</v>
      </c>
      <c r="H130">
        <v>394092</v>
      </c>
      <c r="I130">
        <v>1394</v>
      </c>
      <c r="J130">
        <v>1354</v>
      </c>
      <c r="K130">
        <v>1592</v>
      </c>
      <c r="L130" t="s">
        <v>28</v>
      </c>
      <c r="M130" s="75">
        <v>44256</v>
      </c>
      <c r="N130" t="s">
        <v>29</v>
      </c>
      <c r="O130" t="s">
        <v>29</v>
      </c>
    </row>
    <row r="131" spans="5:15" ht="12.6" customHeight="1" x14ac:dyDescent="0.25">
      <c r="E131">
        <v>43278</v>
      </c>
      <c r="H131">
        <v>23732130</v>
      </c>
      <c r="I131">
        <v>1576</v>
      </c>
      <c r="J131">
        <v>1414</v>
      </c>
      <c r="K131">
        <v>1527</v>
      </c>
      <c r="L131" t="s">
        <v>28</v>
      </c>
      <c r="M131" s="75">
        <v>44259</v>
      </c>
      <c r="N131" t="s">
        <v>29</v>
      </c>
      <c r="O131" t="s">
        <v>29</v>
      </c>
    </row>
    <row r="132" spans="5:15" ht="12.6" customHeight="1" x14ac:dyDescent="0.25">
      <c r="E132">
        <v>43985</v>
      </c>
      <c r="H132">
        <v>23712422</v>
      </c>
      <c r="I132">
        <v>1178</v>
      </c>
      <c r="J132">
        <v>1246</v>
      </c>
      <c r="K132">
        <v>0</v>
      </c>
      <c r="L132" t="s">
        <v>28</v>
      </c>
      <c r="M132" s="75">
        <v>44256</v>
      </c>
      <c r="N132" t="s">
        <v>29</v>
      </c>
      <c r="O132" t="s">
        <v>29</v>
      </c>
    </row>
    <row r="133" spans="5:15" ht="12.6" customHeight="1" x14ac:dyDescent="0.25">
      <c r="E133">
        <v>43039</v>
      </c>
      <c r="H133">
        <v>23718102</v>
      </c>
      <c r="I133">
        <v>1334</v>
      </c>
      <c r="J133">
        <v>1291</v>
      </c>
      <c r="K133">
        <v>0</v>
      </c>
      <c r="L133" t="s">
        <v>28</v>
      </c>
      <c r="M133" s="75">
        <v>44250</v>
      </c>
      <c r="N133" t="s">
        <v>29</v>
      </c>
      <c r="O133" t="s">
        <v>29</v>
      </c>
    </row>
    <row r="134" spans="5:15" ht="12.6" customHeight="1" x14ac:dyDescent="0.25">
      <c r="E134">
        <v>37109</v>
      </c>
      <c r="H134">
        <v>375845</v>
      </c>
      <c r="I134">
        <v>1368</v>
      </c>
      <c r="J134">
        <v>1325</v>
      </c>
      <c r="K134">
        <v>0</v>
      </c>
      <c r="L134" t="s">
        <v>71</v>
      </c>
      <c r="M134" s="75">
        <v>44256</v>
      </c>
      <c r="N134" t="s">
        <v>29</v>
      </c>
      <c r="O134" t="s">
        <v>29</v>
      </c>
    </row>
    <row r="135" spans="5:15" ht="12.6" customHeight="1" x14ac:dyDescent="0.25">
      <c r="E135">
        <v>45381</v>
      </c>
      <c r="H135">
        <v>23715073</v>
      </c>
      <c r="I135">
        <v>1302</v>
      </c>
      <c r="J135">
        <v>1272</v>
      </c>
      <c r="K135">
        <v>0</v>
      </c>
      <c r="L135" t="s">
        <v>28</v>
      </c>
      <c r="M135" s="75">
        <v>44256</v>
      </c>
      <c r="N135" t="s">
        <v>29</v>
      </c>
      <c r="O135" t="s">
        <v>29</v>
      </c>
    </row>
    <row r="136" spans="5:15" ht="12.6" customHeight="1" x14ac:dyDescent="0.25">
      <c r="E136">
        <v>39303</v>
      </c>
      <c r="H136">
        <v>393142</v>
      </c>
      <c r="I136">
        <v>1345</v>
      </c>
      <c r="J136">
        <v>1421</v>
      </c>
      <c r="K136">
        <v>0</v>
      </c>
      <c r="L136" t="s">
        <v>71</v>
      </c>
      <c r="M136" s="75">
        <v>44307</v>
      </c>
      <c r="N136" t="s">
        <v>29</v>
      </c>
      <c r="O136" t="s">
        <v>29</v>
      </c>
    </row>
    <row r="137" spans="5:15" ht="12.6" customHeight="1" x14ac:dyDescent="0.25">
      <c r="E137">
        <v>45328</v>
      </c>
      <c r="H137">
        <v>23709146</v>
      </c>
      <c r="I137">
        <v>1224</v>
      </c>
      <c r="J137">
        <v>1095</v>
      </c>
      <c r="K137">
        <v>1070</v>
      </c>
      <c r="L137" t="s">
        <v>28</v>
      </c>
      <c r="M137" s="75">
        <v>44265</v>
      </c>
      <c r="N137" t="s">
        <v>29</v>
      </c>
      <c r="O137" t="s">
        <v>29</v>
      </c>
    </row>
    <row r="138" spans="5:15" ht="12.6" customHeight="1" x14ac:dyDescent="0.25">
      <c r="E138">
        <v>40804</v>
      </c>
      <c r="H138">
        <v>390461</v>
      </c>
      <c r="I138">
        <v>1284</v>
      </c>
      <c r="J138">
        <v>1191</v>
      </c>
      <c r="K138">
        <v>1229</v>
      </c>
      <c r="L138" t="s">
        <v>28</v>
      </c>
      <c r="M138" s="75">
        <v>44265</v>
      </c>
      <c r="N138" t="s">
        <v>29</v>
      </c>
      <c r="O138" t="s">
        <v>29</v>
      </c>
    </row>
    <row r="139" spans="5:15" ht="12.6" customHeight="1" x14ac:dyDescent="0.25">
      <c r="E139">
        <v>41360</v>
      </c>
      <c r="H139">
        <v>23703970</v>
      </c>
      <c r="I139">
        <v>1422</v>
      </c>
      <c r="J139">
        <v>0</v>
      </c>
      <c r="K139">
        <v>0</v>
      </c>
      <c r="L139" t="s">
        <v>28</v>
      </c>
      <c r="M139" s="75">
        <v>44263</v>
      </c>
      <c r="N139" t="s">
        <v>29</v>
      </c>
      <c r="O139" t="s">
        <v>29</v>
      </c>
    </row>
    <row r="140" spans="5:15" ht="12.6" customHeight="1" x14ac:dyDescent="0.25">
      <c r="E140">
        <v>39546</v>
      </c>
      <c r="H140">
        <v>386138</v>
      </c>
      <c r="I140">
        <v>1268</v>
      </c>
      <c r="J140">
        <v>1458</v>
      </c>
      <c r="K140">
        <v>1415</v>
      </c>
      <c r="L140" t="s">
        <v>28</v>
      </c>
      <c r="M140" s="75">
        <v>44221</v>
      </c>
      <c r="N140" t="s">
        <v>29</v>
      </c>
      <c r="O140" t="s">
        <v>29</v>
      </c>
    </row>
    <row r="141" spans="5:15" ht="12.6" customHeight="1" x14ac:dyDescent="0.25">
      <c r="E141">
        <v>45346</v>
      </c>
      <c r="H141">
        <v>23710535</v>
      </c>
      <c r="I141">
        <v>1319</v>
      </c>
      <c r="J141">
        <v>1465</v>
      </c>
      <c r="K141">
        <v>0</v>
      </c>
      <c r="L141" t="s">
        <v>71</v>
      </c>
      <c r="M141" s="75">
        <v>44263</v>
      </c>
      <c r="N141" t="s">
        <v>29</v>
      </c>
      <c r="O141" t="s">
        <v>29</v>
      </c>
    </row>
    <row r="142" spans="5:15" ht="12.6" customHeight="1" x14ac:dyDescent="0.25">
      <c r="E142">
        <v>44532</v>
      </c>
      <c r="H142">
        <v>397733</v>
      </c>
      <c r="I142">
        <v>1323</v>
      </c>
      <c r="J142">
        <v>1273</v>
      </c>
      <c r="K142">
        <v>1416</v>
      </c>
      <c r="L142" t="s">
        <v>71</v>
      </c>
      <c r="M142" s="75">
        <v>44258</v>
      </c>
      <c r="N142" t="s">
        <v>29</v>
      </c>
      <c r="O142" t="s">
        <v>29</v>
      </c>
    </row>
    <row r="143" spans="5:15" ht="12.6" customHeight="1" x14ac:dyDescent="0.25">
      <c r="E143">
        <v>42167</v>
      </c>
      <c r="H143">
        <v>392910</v>
      </c>
      <c r="I143">
        <v>0</v>
      </c>
      <c r="J143">
        <v>1628</v>
      </c>
      <c r="K143">
        <v>0</v>
      </c>
      <c r="L143" t="s">
        <v>28</v>
      </c>
      <c r="M143" s="75">
        <v>44252</v>
      </c>
      <c r="N143" t="s">
        <v>29</v>
      </c>
      <c r="O143" t="s">
        <v>29</v>
      </c>
    </row>
    <row r="144" spans="5:15" ht="12.6" customHeight="1" x14ac:dyDescent="0.25">
      <c r="E144">
        <v>40807</v>
      </c>
      <c r="H144">
        <v>396605</v>
      </c>
      <c r="I144">
        <v>1519</v>
      </c>
      <c r="J144">
        <v>0</v>
      </c>
      <c r="K144">
        <v>0</v>
      </c>
      <c r="L144" t="s">
        <v>28</v>
      </c>
      <c r="M144" s="75">
        <v>44250</v>
      </c>
      <c r="N144" t="s">
        <v>29</v>
      </c>
      <c r="O144" t="s">
        <v>29</v>
      </c>
    </row>
    <row r="145" spans="5:15" ht="12.6" customHeight="1" x14ac:dyDescent="0.25">
      <c r="E145">
        <v>46084</v>
      </c>
      <c r="H145">
        <v>23711485</v>
      </c>
      <c r="I145">
        <v>1214</v>
      </c>
      <c r="J145">
        <v>1128</v>
      </c>
      <c r="K145">
        <v>1342</v>
      </c>
      <c r="L145" t="s">
        <v>28</v>
      </c>
      <c r="M145" s="75">
        <v>44263</v>
      </c>
      <c r="N145" t="s">
        <v>29</v>
      </c>
      <c r="O145" t="s">
        <v>29</v>
      </c>
    </row>
    <row r="146" spans="5:15" ht="12.6" customHeight="1" x14ac:dyDescent="0.25">
      <c r="E146">
        <v>39591</v>
      </c>
      <c r="H146">
        <v>381594</v>
      </c>
      <c r="I146">
        <v>1458</v>
      </c>
      <c r="J146">
        <v>0</v>
      </c>
      <c r="K146">
        <v>0</v>
      </c>
      <c r="L146" t="s">
        <v>28</v>
      </c>
      <c r="M146" s="75">
        <v>44250</v>
      </c>
      <c r="N146" t="s">
        <v>29</v>
      </c>
      <c r="O146" t="s">
        <v>29</v>
      </c>
    </row>
    <row r="147" spans="5:15" ht="12.6" customHeight="1" x14ac:dyDescent="0.25">
      <c r="E147">
        <v>39583</v>
      </c>
      <c r="H147">
        <v>396532</v>
      </c>
      <c r="I147">
        <v>1341</v>
      </c>
      <c r="J147">
        <v>0</v>
      </c>
      <c r="K147">
        <v>0</v>
      </c>
      <c r="L147" t="s">
        <v>71</v>
      </c>
      <c r="M147" s="75">
        <v>44263</v>
      </c>
      <c r="N147" t="s">
        <v>29</v>
      </c>
      <c r="O147" t="s">
        <v>29</v>
      </c>
    </row>
    <row r="148" spans="5:15" ht="12.6" customHeight="1" x14ac:dyDescent="0.25">
      <c r="E148">
        <v>42300</v>
      </c>
      <c r="H148">
        <v>23721960</v>
      </c>
      <c r="I148">
        <v>1394</v>
      </c>
      <c r="J148">
        <v>0</v>
      </c>
      <c r="K148">
        <v>0</v>
      </c>
      <c r="L148" t="s">
        <v>71</v>
      </c>
      <c r="M148" s="75">
        <v>44259</v>
      </c>
      <c r="N148" t="s">
        <v>29</v>
      </c>
      <c r="O148" t="s">
        <v>29</v>
      </c>
    </row>
    <row r="149" spans="5:15" ht="12.6" customHeight="1" x14ac:dyDescent="0.25">
      <c r="E149">
        <v>42240</v>
      </c>
      <c r="H149">
        <v>392464</v>
      </c>
      <c r="I149">
        <v>1333</v>
      </c>
      <c r="J149">
        <v>1434</v>
      </c>
      <c r="K149">
        <v>0</v>
      </c>
      <c r="L149" t="s">
        <v>28</v>
      </c>
      <c r="M149" s="75">
        <v>44259</v>
      </c>
      <c r="N149" t="s">
        <v>29</v>
      </c>
      <c r="O149" t="s">
        <v>29</v>
      </c>
    </row>
    <row r="150" spans="5:15" ht="12.6" customHeight="1" x14ac:dyDescent="0.25">
      <c r="E150">
        <v>35886</v>
      </c>
      <c r="H150">
        <v>385832</v>
      </c>
      <c r="I150">
        <v>1376</v>
      </c>
      <c r="J150">
        <v>1317</v>
      </c>
      <c r="K150">
        <v>0</v>
      </c>
      <c r="L150" t="s">
        <v>71</v>
      </c>
      <c r="M150" s="75">
        <v>44256</v>
      </c>
      <c r="N150" t="s">
        <v>29</v>
      </c>
      <c r="O150" t="s">
        <v>29</v>
      </c>
    </row>
    <row r="151" spans="5:15" ht="12.6" customHeight="1" x14ac:dyDescent="0.25">
      <c r="E151">
        <v>45339</v>
      </c>
      <c r="H151">
        <v>23732962</v>
      </c>
      <c r="I151">
        <v>1259</v>
      </c>
      <c r="J151">
        <v>1327</v>
      </c>
      <c r="K151">
        <v>0</v>
      </c>
      <c r="L151" t="s">
        <v>28</v>
      </c>
      <c r="M151" s="75">
        <v>44250</v>
      </c>
      <c r="N151" t="s">
        <v>29</v>
      </c>
      <c r="O151" t="s">
        <v>29</v>
      </c>
    </row>
    <row r="152" spans="5:15" ht="12.6" customHeight="1" x14ac:dyDescent="0.25">
      <c r="E152">
        <v>46278</v>
      </c>
      <c r="H152">
        <v>23714115</v>
      </c>
      <c r="I152">
        <v>0</v>
      </c>
      <c r="J152">
        <v>1497</v>
      </c>
      <c r="K152">
        <v>0</v>
      </c>
      <c r="L152" t="s">
        <v>28</v>
      </c>
      <c r="M152" s="75">
        <v>44256</v>
      </c>
      <c r="N152" t="s">
        <v>29</v>
      </c>
      <c r="O152" t="s">
        <v>29</v>
      </c>
    </row>
  </sheetData>
  <autoFilter ref="A7:S152" xr:uid="{C1D1C77E-CF65-4CC5-A9E1-90B769647E37}">
    <sortState xmlns:xlrd2="http://schemas.microsoft.com/office/spreadsheetml/2017/richdata2" ref="A8:S152">
      <sortCondition ref="B7:B152"/>
    </sortState>
  </autoFilter>
  <phoneticPr fontId="6" type="noConversion"/>
  <hyperlinks>
    <hyperlink ref="A5" r:id="rId1" xr:uid="{B6A206CB-E661-49CD-8D10-076F3C3AA5D1}"/>
  </hyperlinks>
  <pageMargins left="0.31496062992125984" right="0.31496062992125984" top="0.31496062992125984" bottom="0.31496062992125984" header="0" footer="0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4710-B426-47ED-9985-46B2D14323EF}">
  <dimension ref="A1:P26"/>
  <sheetViews>
    <sheetView topLeftCell="A4" workbookViewId="0">
      <selection activeCell="P26" sqref="P26"/>
    </sheetView>
  </sheetViews>
  <sheetFormatPr defaultRowHeight="14.45" customHeight="1" x14ac:dyDescent="0.25"/>
  <cols>
    <col min="1" max="1" width="8.5703125" customWidth="1"/>
    <col min="2" max="2" width="22" bestFit="1" customWidth="1"/>
    <col min="3" max="3" width="5.85546875" bestFit="1" customWidth="1"/>
    <col min="4" max="4" width="2.140625" customWidth="1"/>
    <col min="5" max="5" width="5.140625" bestFit="1" customWidth="1"/>
    <col min="6" max="6" width="26.42578125" bestFit="1" customWidth="1"/>
    <col min="7" max="7" width="5.140625" bestFit="1" customWidth="1"/>
    <col min="8" max="8" width="12.28515625" customWidth="1"/>
    <col min="9" max="9" width="12.140625" customWidth="1"/>
    <col min="10" max="11" width="6.28515625" hidden="1" customWidth="1"/>
    <col min="12" max="12" width="9.42578125" hidden="1" customWidth="1"/>
    <col min="13" max="13" width="10.42578125" hidden="1" customWidth="1"/>
    <col min="14" max="14" width="8.42578125" hidden="1" customWidth="1"/>
    <col min="15" max="15" width="6.42578125" hidden="1" customWidth="1"/>
    <col min="16" max="16" width="34.28515625" bestFit="1" customWidth="1"/>
  </cols>
  <sheetData>
    <row r="1" spans="1:16" ht="26.25" x14ac:dyDescent="0.4">
      <c r="B1" s="5" t="s">
        <v>2</v>
      </c>
    </row>
    <row r="2" spans="1:16" ht="14.45" customHeight="1" x14ac:dyDescent="0.25">
      <c r="A2" s="7" t="s">
        <v>109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14.45" customHeight="1" x14ac:dyDescent="0.25">
      <c r="A3" s="7" t="s">
        <v>110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5" spans="1:16" ht="27.75" customHeight="1" x14ac:dyDescent="0.25">
      <c r="A5" s="87" t="s">
        <v>259</v>
      </c>
      <c r="B5" s="1" t="s">
        <v>14</v>
      </c>
      <c r="C5" s="1" t="s">
        <v>15</v>
      </c>
      <c r="D5" s="1" t="s">
        <v>4</v>
      </c>
      <c r="E5" s="1" t="s">
        <v>17</v>
      </c>
      <c r="F5" s="1" t="s">
        <v>27</v>
      </c>
      <c r="G5" s="1" t="s">
        <v>251</v>
      </c>
      <c r="H5" s="1" t="s">
        <v>206</v>
      </c>
      <c r="I5" s="1" t="s">
        <v>250</v>
      </c>
    </row>
    <row r="6" spans="1:16" ht="14.45" customHeight="1" x14ac:dyDescent="0.25">
      <c r="A6" s="6" t="s">
        <v>2</v>
      </c>
      <c r="B6" t="s">
        <v>39</v>
      </c>
      <c r="C6">
        <v>2012</v>
      </c>
      <c r="D6" s="6">
        <v>3</v>
      </c>
      <c r="E6">
        <v>1191</v>
      </c>
      <c r="F6" t="s">
        <v>45</v>
      </c>
      <c r="G6" s="6" t="s">
        <v>148</v>
      </c>
      <c r="H6" s="6"/>
      <c r="I6" s="6">
        <v>1</v>
      </c>
    </row>
    <row r="7" spans="1:16" ht="14.45" customHeight="1" x14ac:dyDescent="0.25">
      <c r="A7" s="6" t="s">
        <v>2</v>
      </c>
      <c r="B7" t="s">
        <v>36</v>
      </c>
      <c r="C7">
        <v>2012</v>
      </c>
      <c r="D7" s="6">
        <v>3</v>
      </c>
      <c r="E7">
        <v>1397</v>
      </c>
      <c r="F7" t="s">
        <v>37</v>
      </c>
      <c r="G7" s="6" t="s">
        <v>148</v>
      </c>
      <c r="H7" s="6"/>
      <c r="I7" s="6">
        <v>1</v>
      </c>
    </row>
    <row r="8" spans="1:16" ht="14.45" customHeight="1" x14ac:dyDescent="0.25">
      <c r="A8" s="6" t="s">
        <v>2</v>
      </c>
      <c r="B8" t="s">
        <v>243</v>
      </c>
      <c r="C8">
        <v>2014</v>
      </c>
      <c r="D8" s="6"/>
      <c r="G8" s="6" t="s">
        <v>148</v>
      </c>
      <c r="H8" s="6">
        <v>1</v>
      </c>
      <c r="I8" s="6"/>
    </row>
    <row r="9" spans="1:16" ht="14.45" customHeight="1" x14ac:dyDescent="0.25">
      <c r="A9" s="6" t="s">
        <v>2</v>
      </c>
      <c r="B9" t="s">
        <v>237</v>
      </c>
      <c r="C9">
        <v>2012</v>
      </c>
      <c r="D9" s="6">
        <v>3</v>
      </c>
      <c r="E9">
        <v>0</v>
      </c>
      <c r="F9" t="s">
        <v>35</v>
      </c>
      <c r="G9" s="6" t="s">
        <v>148</v>
      </c>
      <c r="H9" s="6"/>
      <c r="I9" s="6"/>
    </row>
    <row r="10" spans="1:16" ht="14.45" customHeight="1" x14ac:dyDescent="0.25">
      <c r="A10" s="6" t="s">
        <v>2</v>
      </c>
      <c r="B10" t="s">
        <v>427</v>
      </c>
      <c r="C10">
        <v>2012</v>
      </c>
      <c r="D10" s="6"/>
      <c r="E10">
        <v>0</v>
      </c>
      <c r="F10" t="s">
        <v>45</v>
      </c>
      <c r="G10" s="6" t="s">
        <v>148</v>
      </c>
      <c r="H10" s="6">
        <v>1</v>
      </c>
    </row>
    <row r="11" spans="1:16" ht="14.45" customHeight="1" x14ac:dyDescent="0.25">
      <c r="A11" s="6" t="s">
        <v>2</v>
      </c>
      <c r="B11" t="s">
        <v>134</v>
      </c>
      <c r="C11">
        <v>2013</v>
      </c>
      <c r="D11" s="6">
        <v>4</v>
      </c>
      <c r="E11">
        <v>1078</v>
      </c>
      <c r="F11" t="s">
        <v>35</v>
      </c>
      <c r="G11" s="6" t="s">
        <v>148</v>
      </c>
      <c r="H11" s="6"/>
      <c r="I11" s="6"/>
    </row>
    <row r="12" spans="1:16" ht="14.45" customHeight="1" x14ac:dyDescent="0.25">
      <c r="A12" s="6" t="s">
        <v>2</v>
      </c>
      <c r="B12" t="s">
        <v>134</v>
      </c>
      <c r="C12">
        <v>2013</v>
      </c>
      <c r="D12" s="6">
        <v>4</v>
      </c>
      <c r="E12">
        <v>1078</v>
      </c>
      <c r="F12" t="s">
        <v>35</v>
      </c>
      <c r="G12" s="6" t="s">
        <v>148</v>
      </c>
      <c r="H12" s="6">
        <v>1</v>
      </c>
      <c r="I12" s="6"/>
    </row>
    <row r="13" spans="1:16" ht="14.45" customHeight="1" x14ac:dyDescent="0.25">
      <c r="A13" s="6" t="s">
        <v>2</v>
      </c>
      <c r="B13" t="s">
        <v>244</v>
      </c>
      <c r="C13">
        <v>2015</v>
      </c>
      <c r="D13" s="6"/>
      <c r="E13">
        <v>0</v>
      </c>
      <c r="F13" t="s">
        <v>51</v>
      </c>
      <c r="G13" s="6" t="s">
        <v>148</v>
      </c>
      <c r="H13" s="6">
        <v>1</v>
      </c>
      <c r="I13" s="6"/>
    </row>
    <row r="14" spans="1:16" ht="14.45" customHeight="1" x14ac:dyDescent="0.25">
      <c r="A14" s="6" t="s">
        <v>2</v>
      </c>
      <c r="B14" t="s">
        <v>119</v>
      </c>
      <c r="C14">
        <v>2012</v>
      </c>
      <c r="D14" s="6">
        <v>4</v>
      </c>
      <c r="E14">
        <v>0</v>
      </c>
      <c r="F14" t="s">
        <v>51</v>
      </c>
      <c r="G14" s="6" t="s">
        <v>148</v>
      </c>
      <c r="H14" s="6"/>
      <c r="I14" s="6"/>
    </row>
    <row r="15" spans="1:16" ht="14.45" customHeight="1" x14ac:dyDescent="0.25">
      <c r="A15" s="6" t="s">
        <v>2</v>
      </c>
      <c r="B15" t="s">
        <v>124</v>
      </c>
      <c r="C15">
        <v>2012</v>
      </c>
      <c r="D15" s="6"/>
      <c r="E15">
        <v>0</v>
      </c>
      <c r="F15" t="s">
        <v>51</v>
      </c>
      <c r="G15" s="6" t="s">
        <v>148</v>
      </c>
      <c r="H15" s="6">
        <v>1</v>
      </c>
      <c r="I15" s="6"/>
    </row>
    <row r="16" spans="1:16" ht="14.45" customHeight="1" x14ac:dyDescent="0.25">
      <c r="A16" s="6" t="s">
        <v>2</v>
      </c>
      <c r="B16" t="s">
        <v>40</v>
      </c>
      <c r="C16">
        <v>2012</v>
      </c>
      <c r="D16" s="6">
        <v>4</v>
      </c>
      <c r="E16">
        <v>1096</v>
      </c>
      <c r="F16" t="s">
        <v>41</v>
      </c>
      <c r="G16" s="6" t="s">
        <v>148</v>
      </c>
      <c r="H16" s="6"/>
      <c r="I16" s="6"/>
    </row>
    <row r="17" spans="1:9" ht="14.45" customHeight="1" x14ac:dyDescent="0.25">
      <c r="A17" s="6" t="s">
        <v>2</v>
      </c>
      <c r="B17" t="s">
        <v>136</v>
      </c>
      <c r="C17">
        <v>2012</v>
      </c>
      <c r="D17" s="6">
        <v>4</v>
      </c>
      <c r="E17">
        <v>1100</v>
      </c>
      <c r="F17" t="s">
        <v>37</v>
      </c>
      <c r="G17" s="6" t="s">
        <v>148</v>
      </c>
      <c r="H17" s="6"/>
      <c r="I17" s="6"/>
    </row>
    <row r="18" spans="1:9" ht="14.45" customHeight="1" x14ac:dyDescent="0.25">
      <c r="A18" s="6" t="s">
        <v>2</v>
      </c>
      <c r="B18" t="s">
        <v>238</v>
      </c>
      <c r="C18">
        <v>2012</v>
      </c>
      <c r="D18" s="6"/>
      <c r="F18" t="s">
        <v>133</v>
      </c>
      <c r="G18" s="6" t="s">
        <v>148</v>
      </c>
      <c r="H18" s="6">
        <v>1</v>
      </c>
      <c r="I18" s="6"/>
    </row>
    <row r="19" spans="1:9" ht="14.45" customHeight="1" x14ac:dyDescent="0.25">
      <c r="A19" s="6" t="s">
        <v>2</v>
      </c>
      <c r="B19" t="s">
        <v>132</v>
      </c>
      <c r="C19">
        <v>2013</v>
      </c>
      <c r="D19" s="6">
        <v>4</v>
      </c>
      <c r="E19">
        <v>1100</v>
      </c>
      <c r="F19" t="s">
        <v>133</v>
      </c>
      <c r="G19" s="6" t="s">
        <v>148</v>
      </c>
      <c r="H19" s="6"/>
      <c r="I19" s="6"/>
    </row>
    <row r="20" spans="1:9" ht="14.45" customHeight="1" x14ac:dyDescent="0.25">
      <c r="A20" s="6" t="s">
        <v>2</v>
      </c>
      <c r="B20" t="s">
        <v>145</v>
      </c>
      <c r="C20">
        <v>2012</v>
      </c>
      <c r="D20" s="6">
        <v>4</v>
      </c>
      <c r="E20">
        <v>0</v>
      </c>
      <c r="F20" t="s">
        <v>41</v>
      </c>
      <c r="G20" s="6" t="s">
        <v>148</v>
      </c>
      <c r="H20" s="6"/>
      <c r="I20" s="6"/>
    </row>
    <row r="21" spans="1:9" ht="14.45" customHeight="1" x14ac:dyDescent="0.25">
      <c r="A21" s="6" t="s">
        <v>2</v>
      </c>
      <c r="B21" t="s">
        <v>239</v>
      </c>
      <c r="C21">
        <v>2012</v>
      </c>
      <c r="D21" s="6"/>
      <c r="E21">
        <v>0</v>
      </c>
      <c r="F21" t="s">
        <v>37</v>
      </c>
      <c r="G21" s="6" t="s">
        <v>148</v>
      </c>
      <c r="H21" s="6">
        <v>1</v>
      </c>
      <c r="I21" s="6"/>
    </row>
    <row r="22" spans="1:9" ht="14.45" customHeight="1" x14ac:dyDescent="0.25">
      <c r="A22" s="6" t="s">
        <v>2</v>
      </c>
      <c r="B22" t="s">
        <v>240</v>
      </c>
      <c r="C22">
        <v>2012</v>
      </c>
      <c r="D22" s="6"/>
      <c r="E22">
        <v>0</v>
      </c>
      <c r="F22" t="s">
        <v>41</v>
      </c>
      <c r="G22" s="6" t="s">
        <v>148</v>
      </c>
      <c r="H22" s="6">
        <v>1</v>
      </c>
      <c r="I22" s="6"/>
    </row>
    <row r="23" spans="1:9" ht="14.45" customHeight="1" x14ac:dyDescent="0.25">
      <c r="A23" s="6" t="s">
        <v>2</v>
      </c>
      <c r="B23" t="s">
        <v>242</v>
      </c>
      <c r="C23">
        <v>2014</v>
      </c>
      <c r="D23" s="6"/>
      <c r="G23" s="6" t="s">
        <v>148</v>
      </c>
      <c r="H23" s="6">
        <v>1</v>
      </c>
      <c r="I23" s="6"/>
    </row>
    <row r="24" spans="1:9" ht="14.45" customHeight="1" x14ac:dyDescent="0.25">
      <c r="A24" s="6" t="s">
        <v>2</v>
      </c>
      <c r="B24" t="s">
        <v>241</v>
      </c>
      <c r="C24">
        <v>2012</v>
      </c>
      <c r="D24" s="6"/>
      <c r="G24" s="6" t="s">
        <v>148</v>
      </c>
      <c r="H24" s="6">
        <v>1</v>
      </c>
      <c r="I24" s="6"/>
    </row>
    <row r="25" spans="1:9" ht="14.45" customHeight="1" x14ac:dyDescent="0.25">
      <c r="A25" s="6" t="s">
        <v>2</v>
      </c>
      <c r="B25" t="s">
        <v>135</v>
      </c>
      <c r="C25">
        <v>2012</v>
      </c>
      <c r="D25" s="6">
        <v>4</v>
      </c>
      <c r="E25">
        <v>1074</v>
      </c>
      <c r="F25" t="s">
        <v>41</v>
      </c>
      <c r="G25" s="6" t="s">
        <v>148</v>
      </c>
      <c r="H25" s="6"/>
      <c r="I25" s="6"/>
    </row>
    <row r="26" spans="1:9" ht="14.45" customHeight="1" x14ac:dyDescent="0.25">
      <c r="A26" s="6" t="s">
        <v>2</v>
      </c>
      <c r="B26" t="s">
        <v>245</v>
      </c>
      <c r="C26">
        <v>2013</v>
      </c>
      <c r="D26" s="6"/>
      <c r="E26">
        <v>0</v>
      </c>
      <c r="F26" t="s">
        <v>33</v>
      </c>
      <c r="G26" s="6" t="s">
        <v>148</v>
      </c>
      <c r="H26" s="6">
        <v>1</v>
      </c>
      <c r="I26" s="6"/>
    </row>
  </sheetData>
  <sortState xmlns:xlrd2="http://schemas.microsoft.com/office/spreadsheetml/2017/richdata2" ref="A6:I26">
    <sortCondition ref="B6:B26"/>
  </sortState>
  <mergeCells count="2">
    <mergeCell ref="B2:P2"/>
    <mergeCell ref="B3:P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D5E7-97FA-47F1-B066-E46491257D84}">
  <dimension ref="A1:Q29"/>
  <sheetViews>
    <sheetView topLeftCell="A10" workbookViewId="0">
      <selection activeCell="G8" sqref="G8"/>
    </sheetView>
  </sheetViews>
  <sheetFormatPr defaultRowHeight="15" x14ac:dyDescent="0.25"/>
  <cols>
    <col min="1" max="1" width="8.5703125" customWidth="1"/>
    <col min="2" max="2" width="22" bestFit="1" customWidth="1"/>
    <col min="3" max="3" width="6.85546875" bestFit="1" customWidth="1"/>
    <col min="4" max="4" width="3.28515625" bestFit="1" customWidth="1"/>
    <col min="5" max="5" width="5.140625" bestFit="1" customWidth="1"/>
    <col min="6" max="6" width="36.7109375" customWidth="1"/>
    <col min="7" max="7" width="0.140625" hidden="1" customWidth="1"/>
    <col min="8" max="8" width="18.5703125" bestFit="1" customWidth="1"/>
    <col min="9" max="9" width="22.42578125" bestFit="1" customWidth="1"/>
    <col min="10" max="11" width="6.28515625" hidden="1" customWidth="1"/>
    <col min="12" max="12" width="9.42578125" hidden="1" customWidth="1"/>
    <col min="13" max="13" width="10.42578125" hidden="1" customWidth="1"/>
    <col min="14" max="14" width="8.42578125" hidden="1" customWidth="1"/>
    <col min="15" max="15" width="6.42578125" hidden="1" customWidth="1"/>
    <col min="16" max="16" width="34.28515625" bestFit="1" customWidth="1"/>
    <col min="17" max="17" width="8.7109375" style="6"/>
  </cols>
  <sheetData>
    <row r="1" spans="1:17" ht="26.25" x14ac:dyDescent="0.4">
      <c r="B1" s="5" t="s">
        <v>5</v>
      </c>
    </row>
    <row r="2" spans="1:17" ht="14.45" customHeight="1" x14ac:dyDescent="0.25">
      <c r="A2" s="7" t="s">
        <v>109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4.45" customHeight="1" x14ac:dyDescent="0.25">
      <c r="A3" s="7" t="s">
        <v>110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5" spans="1:17" ht="29.25" customHeight="1" x14ac:dyDescent="0.25">
      <c r="A5" s="87" t="s">
        <v>259</v>
      </c>
      <c r="B5" s="1" t="s">
        <v>14</v>
      </c>
      <c r="C5" s="1" t="s">
        <v>15</v>
      </c>
      <c r="D5" s="1" t="s">
        <v>4</v>
      </c>
      <c r="E5" s="1" t="s">
        <v>17</v>
      </c>
      <c r="F5" s="1" t="s">
        <v>27</v>
      </c>
      <c r="G5" s="1" t="s">
        <v>251</v>
      </c>
      <c r="H5" s="1" t="s">
        <v>206</v>
      </c>
      <c r="I5" s="1" t="s">
        <v>250</v>
      </c>
      <c r="Q5"/>
    </row>
    <row r="6" spans="1:17" x14ac:dyDescent="0.25">
      <c r="A6" s="6" t="s">
        <v>5</v>
      </c>
      <c r="B6" t="s">
        <v>62</v>
      </c>
      <c r="C6">
        <v>2010</v>
      </c>
      <c r="D6" s="6">
        <v>3</v>
      </c>
      <c r="E6">
        <v>1169</v>
      </c>
      <c r="F6" t="s">
        <v>41</v>
      </c>
      <c r="G6" s="6" t="s">
        <v>148</v>
      </c>
      <c r="H6" s="6"/>
      <c r="I6" s="6"/>
      <c r="Q6"/>
    </row>
    <row r="7" spans="1:17" x14ac:dyDescent="0.25">
      <c r="A7" s="6" t="s">
        <v>5</v>
      </c>
      <c r="B7" t="s">
        <v>234</v>
      </c>
      <c r="C7">
        <v>2010</v>
      </c>
      <c r="D7" s="6">
        <v>4</v>
      </c>
      <c r="E7">
        <v>0</v>
      </c>
      <c r="F7" t="s">
        <v>37</v>
      </c>
      <c r="G7" s="6" t="s">
        <v>148</v>
      </c>
      <c r="H7" s="6">
        <v>1</v>
      </c>
      <c r="I7" s="6"/>
      <c r="Q7"/>
    </row>
    <row r="8" spans="1:17" x14ac:dyDescent="0.25">
      <c r="A8" s="6" t="s">
        <v>5</v>
      </c>
      <c r="B8" t="s">
        <v>123</v>
      </c>
      <c r="C8">
        <v>2011</v>
      </c>
      <c r="D8" s="6"/>
      <c r="E8">
        <v>1086</v>
      </c>
      <c r="F8" t="s">
        <v>61</v>
      </c>
      <c r="G8" s="6" t="s">
        <v>148</v>
      </c>
      <c r="H8" s="6">
        <v>1</v>
      </c>
      <c r="I8" s="6"/>
      <c r="Q8"/>
    </row>
    <row r="9" spans="1:17" x14ac:dyDescent="0.25">
      <c r="A9" s="6" t="s">
        <v>5</v>
      </c>
      <c r="B9" t="s">
        <v>233</v>
      </c>
      <c r="C9">
        <v>2010</v>
      </c>
      <c r="D9" s="6">
        <v>3</v>
      </c>
      <c r="E9">
        <v>1062</v>
      </c>
      <c r="F9" t="s">
        <v>37</v>
      </c>
      <c r="G9" s="6" t="s">
        <v>148</v>
      </c>
      <c r="H9" s="6"/>
      <c r="I9" s="6"/>
      <c r="Q9"/>
    </row>
    <row r="10" spans="1:17" x14ac:dyDescent="0.25">
      <c r="A10" s="6" t="s">
        <v>5</v>
      </c>
      <c r="B10" t="s">
        <v>30</v>
      </c>
      <c r="C10">
        <v>2011</v>
      </c>
      <c r="D10" s="6">
        <v>2</v>
      </c>
      <c r="E10">
        <v>1597</v>
      </c>
      <c r="F10" t="s">
        <v>31</v>
      </c>
      <c r="G10" s="6" t="s">
        <v>148</v>
      </c>
      <c r="H10" s="6"/>
      <c r="I10" s="6">
        <v>1</v>
      </c>
      <c r="Q10"/>
    </row>
    <row r="11" spans="1:17" x14ac:dyDescent="0.25">
      <c r="A11" s="6" t="s">
        <v>5</v>
      </c>
      <c r="B11" t="s">
        <v>52</v>
      </c>
      <c r="C11">
        <v>2010</v>
      </c>
      <c r="D11" s="6">
        <v>2</v>
      </c>
      <c r="E11">
        <v>1525</v>
      </c>
      <c r="F11" t="s">
        <v>35</v>
      </c>
      <c r="G11" s="6" t="s">
        <v>148</v>
      </c>
      <c r="H11" s="6"/>
      <c r="I11" s="6">
        <v>1</v>
      </c>
      <c r="Q11"/>
    </row>
    <row r="12" spans="1:17" x14ac:dyDescent="0.25">
      <c r="A12" s="6" t="s">
        <v>5</v>
      </c>
      <c r="B12" t="s">
        <v>129</v>
      </c>
      <c r="C12">
        <v>2011</v>
      </c>
      <c r="D12" s="6">
        <v>3</v>
      </c>
      <c r="E12">
        <v>1256</v>
      </c>
      <c r="F12" t="s">
        <v>45</v>
      </c>
      <c r="G12" s="6" t="s">
        <v>148</v>
      </c>
      <c r="H12" s="6"/>
      <c r="I12" s="6">
        <v>1</v>
      </c>
    </row>
    <row r="13" spans="1:17" x14ac:dyDescent="0.25">
      <c r="A13" s="6" t="s">
        <v>5</v>
      </c>
      <c r="B13" t="s">
        <v>114</v>
      </c>
      <c r="C13">
        <v>2010</v>
      </c>
      <c r="D13" s="6">
        <v>3</v>
      </c>
      <c r="E13">
        <v>1250</v>
      </c>
      <c r="F13" t="s">
        <v>115</v>
      </c>
      <c r="G13" s="6" t="s">
        <v>148</v>
      </c>
      <c r="H13" s="6"/>
      <c r="I13" s="6"/>
    </row>
    <row r="14" spans="1:17" x14ac:dyDescent="0.25">
      <c r="A14" s="6" t="s">
        <v>5</v>
      </c>
      <c r="B14" t="s">
        <v>46</v>
      </c>
      <c r="C14">
        <v>2010</v>
      </c>
      <c r="D14" s="6">
        <v>2</v>
      </c>
      <c r="E14">
        <v>1614</v>
      </c>
      <c r="F14" t="s">
        <v>37</v>
      </c>
      <c r="G14" s="6" t="s">
        <v>148</v>
      </c>
      <c r="H14" s="6"/>
      <c r="I14" s="6">
        <v>1</v>
      </c>
    </row>
    <row r="15" spans="1:17" x14ac:dyDescent="0.25">
      <c r="A15" s="6" t="s">
        <v>5</v>
      </c>
      <c r="B15" t="s">
        <v>55</v>
      </c>
      <c r="C15">
        <v>2010</v>
      </c>
      <c r="D15" s="6">
        <v>3</v>
      </c>
      <c r="E15">
        <v>1424</v>
      </c>
      <c r="F15" t="s">
        <v>35</v>
      </c>
      <c r="G15" s="6" t="s">
        <v>148</v>
      </c>
      <c r="H15" s="6"/>
      <c r="I15" s="6">
        <v>1</v>
      </c>
    </row>
    <row r="16" spans="1:17" x14ac:dyDescent="0.25">
      <c r="A16" s="6" t="s">
        <v>5</v>
      </c>
      <c r="B16" t="s">
        <v>56</v>
      </c>
      <c r="C16">
        <v>2010</v>
      </c>
      <c r="D16" s="6">
        <v>3</v>
      </c>
      <c r="E16">
        <v>1251</v>
      </c>
      <c r="F16" t="s">
        <v>57</v>
      </c>
      <c r="G16" s="6" t="s">
        <v>148</v>
      </c>
      <c r="H16" s="6"/>
      <c r="I16" s="6"/>
    </row>
    <row r="17" spans="1:9" x14ac:dyDescent="0.25">
      <c r="A17" s="6" t="s">
        <v>5</v>
      </c>
      <c r="B17" t="s">
        <v>38</v>
      </c>
      <c r="C17">
        <v>2011</v>
      </c>
      <c r="D17" s="6">
        <v>4</v>
      </c>
      <c r="E17">
        <v>1100</v>
      </c>
      <c r="F17" t="s">
        <v>35</v>
      </c>
      <c r="G17" s="6" t="s">
        <v>148</v>
      </c>
      <c r="H17" s="6">
        <v>1</v>
      </c>
      <c r="I17" s="6"/>
    </row>
    <row r="18" spans="1:9" x14ac:dyDescent="0.25">
      <c r="A18" s="6" t="s">
        <v>5</v>
      </c>
      <c r="B18" t="s">
        <v>58</v>
      </c>
      <c r="C18">
        <v>2010</v>
      </c>
      <c r="D18" s="6">
        <v>3</v>
      </c>
      <c r="E18">
        <v>1344</v>
      </c>
      <c r="F18" t="s">
        <v>35</v>
      </c>
      <c r="G18" s="6" t="s">
        <v>148</v>
      </c>
      <c r="H18" s="6"/>
      <c r="I18" s="6"/>
    </row>
    <row r="19" spans="1:9" x14ac:dyDescent="0.25">
      <c r="A19" s="6" t="s">
        <v>5</v>
      </c>
      <c r="B19" t="s">
        <v>236</v>
      </c>
      <c r="C19">
        <v>2011</v>
      </c>
      <c r="D19" s="6">
        <v>4</v>
      </c>
      <c r="E19">
        <v>1105</v>
      </c>
      <c r="G19" s="6" t="s">
        <v>148</v>
      </c>
      <c r="H19" s="6">
        <v>1</v>
      </c>
      <c r="I19" s="6"/>
    </row>
    <row r="20" spans="1:9" x14ac:dyDescent="0.25">
      <c r="A20" s="6" t="s">
        <v>5</v>
      </c>
      <c r="B20" t="s">
        <v>48</v>
      </c>
      <c r="C20">
        <v>2010</v>
      </c>
      <c r="D20" s="6">
        <v>2</v>
      </c>
      <c r="E20">
        <v>1664</v>
      </c>
      <c r="F20" t="s">
        <v>67</v>
      </c>
      <c r="G20" s="6" t="s">
        <v>148</v>
      </c>
      <c r="H20" s="6"/>
      <c r="I20" s="6">
        <v>1</v>
      </c>
    </row>
    <row r="21" spans="1:9" x14ac:dyDescent="0.25">
      <c r="A21" s="6" t="s">
        <v>5</v>
      </c>
      <c r="B21" t="s">
        <v>130</v>
      </c>
      <c r="C21">
        <v>2010</v>
      </c>
      <c r="D21" s="6"/>
      <c r="E21">
        <v>0</v>
      </c>
      <c r="F21" t="s">
        <v>45</v>
      </c>
      <c r="G21" s="6" t="s">
        <v>148</v>
      </c>
      <c r="H21" s="6">
        <v>1</v>
      </c>
      <c r="I21" s="6"/>
    </row>
    <row r="22" spans="1:9" x14ac:dyDescent="0.25">
      <c r="A22" s="6" t="s">
        <v>5</v>
      </c>
      <c r="B22" t="s">
        <v>42</v>
      </c>
      <c r="C22">
        <v>2011</v>
      </c>
      <c r="D22" s="6">
        <v>3</v>
      </c>
      <c r="E22">
        <v>1077</v>
      </c>
      <c r="F22" t="s">
        <v>31</v>
      </c>
      <c r="G22" s="6" t="s">
        <v>148</v>
      </c>
      <c r="H22" s="6"/>
      <c r="I22" s="6"/>
    </row>
    <row r="23" spans="1:9" x14ac:dyDescent="0.25">
      <c r="A23" s="6" t="s">
        <v>5</v>
      </c>
      <c r="B23" t="s">
        <v>118</v>
      </c>
      <c r="C23">
        <v>2010</v>
      </c>
      <c r="D23" s="6"/>
      <c r="E23">
        <v>0</v>
      </c>
      <c r="F23" t="s">
        <v>45</v>
      </c>
      <c r="G23" s="6" t="s">
        <v>148</v>
      </c>
      <c r="H23" s="6">
        <v>1</v>
      </c>
      <c r="I23" s="6"/>
    </row>
    <row r="24" spans="1:9" x14ac:dyDescent="0.25">
      <c r="A24" s="6" t="s">
        <v>5</v>
      </c>
      <c r="B24" t="s">
        <v>63</v>
      </c>
      <c r="C24">
        <v>2010</v>
      </c>
      <c r="D24" s="6">
        <v>3</v>
      </c>
      <c r="E24">
        <v>1055</v>
      </c>
      <c r="F24" t="s">
        <v>41</v>
      </c>
      <c r="G24" s="6" t="s">
        <v>148</v>
      </c>
      <c r="H24" s="6"/>
      <c r="I24" s="6"/>
    </row>
    <row r="25" spans="1:9" x14ac:dyDescent="0.25">
      <c r="A25" s="6" t="s">
        <v>5</v>
      </c>
      <c r="B25" t="s">
        <v>34</v>
      </c>
      <c r="C25">
        <v>2011</v>
      </c>
      <c r="D25" s="6">
        <v>3</v>
      </c>
      <c r="E25">
        <v>1077</v>
      </c>
      <c r="F25" t="s">
        <v>35</v>
      </c>
      <c r="G25" s="6" t="s">
        <v>148</v>
      </c>
      <c r="H25" s="6"/>
      <c r="I25" s="6"/>
    </row>
    <row r="26" spans="1:9" x14ac:dyDescent="0.25">
      <c r="A26" s="6" t="s">
        <v>5</v>
      </c>
      <c r="B26" t="s">
        <v>232</v>
      </c>
      <c r="C26">
        <v>2010</v>
      </c>
      <c r="D26" s="6">
        <v>3</v>
      </c>
      <c r="E26">
        <v>1082</v>
      </c>
      <c r="F26" t="s">
        <v>33</v>
      </c>
      <c r="G26" s="6" t="s">
        <v>148</v>
      </c>
      <c r="H26" s="6"/>
      <c r="I26" s="6"/>
    </row>
    <row r="27" spans="1:9" x14ac:dyDescent="0.25">
      <c r="A27" s="6" t="s">
        <v>5</v>
      </c>
      <c r="B27" t="s">
        <v>54</v>
      </c>
      <c r="C27">
        <v>2010</v>
      </c>
      <c r="D27" s="6">
        <v>2</v>
      </c>
      <c r="E27">
        <v>1493</v>
      </c>
      <c r="F27" t="s">
        <v>33</v>
      </c>
      <c r="G27" s="6" t="s">
        <v>148</v>
      </c>
      <c r="H27" s="6"/>
      <c r="I27" s="6">
        <v>1</v>
      </c>
    </row>
    <row r="28" spans="1:9" x14ac:dyDescent="0.25">
      <c r="A28" s="6" t="s">
        <v>5</v>
      </c>
      <c r="B28" t="s">
        <v>32</v>
      </c>
      <c r="C28">
        <v>2011</v>
      </c>
      <c r="D28" s="6">
        <v>3</v>
      </c>
      <c r="E28">
        <v>1451</v>
      </c>
      <c r="F28" t="s">
        <v>33</v>
      </c>
      <c r="G28" s="6" t="s">
        <v>148</v>
      </c>
      <c r="H28" s="6"/>
      <c r="I28" s="6">
        <v>1</v>
      </c>
    </row>
    <row r="29" spans="1:9" x14ac:dyDescent="0.25">
      <c r="A29" s="6" t="s">
        <v>5</v>
      </c>
      <c r="B29" t="s">
        <v>235</v>
      </c>
      <c r="C29">
        <v>2011</v>
      </c>
      <c r="D29" s="6"/>
      <c r="E29">
        <v>0</v>
      </c>
      <c r="F29" t="s">
        <v>35</v>
      </c>
      <c r="G29" s="6" t="s">
        <v>148</v>
      </c>
      <c r="H29" s="6">
        <v>1</v>
      </c>
      <c r="I29" s="6"/>
    </row>
  </sheetData>
  <mergeCells count="2">
    <mergeCell ref="B3:P3"/>
    <mergeCell ref="B2:P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FDC7-C67D-4C15-8698-133D9D0D8FBA}">
  <dimension ref="A1:AG21"/>
  <sheetViews>
    <sheetView topLeftCell="A4" workbookViewId="0">
      <selection activeCell="H25" sqref="H25"/>
    </sheetView>
  </sheetViews>
  <sheetFormatPr defaultRowHeight="15" x14ac:dyDescent="0.25"/>
  <cols>
    <col min="1" max="1" width="8.5703125" customWidth="1"/>
    <col min="2" max="2" width="22" bestFit="1" customWidth="1"/>
    <col min="3" max="3" width="6.85546875" bestFit="1" customWidth="1"/>
    <col min="4" max="4" width="3.28515625" bestFit="1" customWidth="1"/>
    <col min="5" max="5" width="5.140625" bestFit="1" customWidth="1"/>
    <col min="6" max="6" width="27.42578125" customWidth="1"/>
    <col min="7" max="7" width="0.140625" hidden="1" customWidth="1"/>
    <col min="8" max="8" width="18.5703125" bestFit="1" customWidth="1"/>
    <col min="9" max="9" width="22.42578125" bestFit="1" customWidth="1"/>
    <col min="10" max="11" width="6.28515625" hidden="1" customWidth="1"/>
    <col min="12" max="12" width="9.42578125" hidden="1" customWidth="1"/>
    <col min="13" max="13" width="10.42578125" hidden="1" customWidth="1"/>
    <col min="14" max="14" width="8.42578125" hidden="1" customWidth="1"/>
    <col min="15" max="15" width="6.42578125" hidden="1" customWidth="1"/>
    <col min="16" max="16" width="34.28515625" bestFit="1" customWidth="1"/>
    <col min="19" max="19" width="8.7109375" customWidth="1"/>
  </cols>
  <sheetData>
    <row r="1" spans="1:33" ht="26.25" x14ac:dyDescent="0.4">
      <c r="B1" s="5" t="s">
        <v>6</v>
      </c>
    </row>
    <row r="2" spans="1:33" ht="14.45" customHeight="1" x14ac:dyDescent="0.25">
      <c r="A2" s="7" t="s">
        <v>109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33" ht="14.45" customHeight="1" x14ac:dyDescent="0.25">
      <c r="A3" s="7" t="s">
        <v>110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S3" s="3"/>
      <c r="T3" s="2"/>
      <c r="U3" s="2"/>
      <c r="V3" s="2"/>
      <c r="W3" s="2"/>
      <c r="X3" s="2"/>
      <c r="Y3" s="3"/>
      <c r="Z3" s="2"/>
      <c r="AA3" s="2"/>
      <c r="AB3" s="2"/>
      <c r="AC3" s="2"/>
      <c r="AD3" s="4"/>
      <c r="AE3" s="2"/>
      <c r="AF3" s="2"/>
      <c r="AG3" s="2"/>
    </row>
    <row r="5" spans="1:33" ht="27" customHeight="1" x14ac:dyDescent="0.25">
      <c r="A5" s="87" t="s">
        <v>259</v>
      </c>
      <c r="B5" s="1" t="s">
        <v>14</v>
      </c>
      <c r="C5" s="1" t="s">
        <v>15</v>
      </c>
      <c r="D5" s="1" t="s">
        <v>4</v>
      </c>
      <c r="E5" s="1" t="s">
        <v>17</v>
      </c>
      <c r="F5" s="1" t="s">
        <v>27</v>
      </c>
      <c r="G5" s="1" t="s">
        <v>251</v>
      </c>
      <c r="H5" s="1" t="s">
        <v>206</v>
      </c>
      <c r="I5" s="1" t="s">
        <v>250</v>
      </c>
    </row>
    <row r="6" spans="1:33" x14ac:dyDescent="0.25">
      <c r="A6" s="6" t="s">
        <v>6</v>
      </c>
      <c r="B6" t="s">
        <v>53</v>
      </c>
      <c r="C6">
        <v>2009</v>
      </c>
      <c r="D6" s="6">
        <v>2</v>
      </c>
      <c r="E6">
        <v>1541</v>
      </c>
      <c r="F6" t="s">
        <v>33</v>
      </c>
      <c r="G6" s="6" t="s">
        <v>148</v>
      </c>
      <c r="H6" s="6"/>
      <c r="I6" s="6">
        <v>1</v>
      </c>
    </row>
    <row r="7" spans="1:33" x14ac:dyDescent="0.25">
      <c r="A7" s="6" t="s">
        <v>6</v>
      </c>
      <c r="B7" t="s">
        <v>230</v>
      </c>
      <c r="C7">
        <v>2008</v>
      </c>
      <c r="D7" s="6">
        <v>3</v>
      </c>
      <c r="E7">
        <v>1107</v>
      </c>
      <c r="F7" t="s">
        <v>35</v>
      </c>
      <c r="G7" s="6" t="s">
        <v>148</v>
      </c>
      <c r="H7" s="6">
        <v>1</v>
      </c>
      <c r="I7" s="6"/>
    </row>
    <row r="8" spans="1:33" x14ac:dyDescent="0.25">
      <c r="A8" s="6" t="s">
        <v>6</v>
      </c>
      <c r="B8" t="s">
        <v>121</v>
      </c>
      <c r="C8">
        <v>2008</v>
      </c>
      <c r="D8" s="6">
        <v>3</v>
      </c>
      <c r="E8">
        <v>1462</v>
      </c>
      <c r="F8" t="s">
        <v>35</v>
      </c>
      <c r="G8" s="6" t="s">
        <v>148</v>
      </c>
      <c r="H8" s="6">
        <v>1</v>
      </c>
      <c r="I8" s="6"/>
    </row>
    <row r="9" spans="1:33" x14ac:dyDescent="0.25">
      <c r="A9" s="6" t="s">
        <v>6</v>
      </c>
      <c r="B9" t="s">
        <v>60</v>
      </c>
      <c r="C9">
        <v>2009</v>
      </c>
      <c r="D9" s="6">
        <v>3</v>
      </c>
      <c r="E9">
        <v>1351</v>
      </c>
      <c r="F9" t="s">
        <v>41</v>
      </c>
      <c r="G9" s="6" t="s">
        <v>148</v>
      </c>
      <c r="H9" s="6">
        <v>1</v>
      </c>
      <c r="I9" s="6"/>
    </row>
    <row r="10" spans="1:33" x14ac:dyDescent="0.25">
      <c r="A10" s="6" t="s">
        <v>6</v>
      </c>
      <c r="B10" t="s">
        <v>72</v>
      </c>
      <c r="C10">
        <v>2008</v>
      </c>
      <c r="D10" s="6">
        <v>2</v>
      </c>
      <c r="E10">
        <v>1659</v>
      </c>
      <c r="F10" t="s">
        <v>73</v>
      </c>
      <c r="G10" s="6" t="s">
        <v>148</v>
      </c>
      <c r="H10" s="6"/>
      <c r="I10" s="6"/>
    </row>
    <row r="11" spans="1:33" x14ac:dyDescent="0.25">
      <c r="A11" s="6" t="s">
        <v>6</v>
      </c>
      <c r="B11" t="s">
        <v>50</v>
      </c>
      <c r="C11">
        <v>2009</v>
      </c>
      <c r="D11" s="6">
        <v>3</v>
      </c>
      <c r="E11">
        <v>1263</v>
      </c>
      <c r="F11" t="s">
        <v>51</v>
      </c>
      <c r="G11" s="6" t="s">
        <v>148</v>
      </c>
      <c r="H11" s="6">
        <v>1</v>
      </c>
      <c r="I11" s="6"/>
    </row>
    <row r="12" spans="1:33" x14ac:dyDescent="0.25">
      <c r="A12" s="6" t="s">
        <v>6</v>
      </c>
      <c r="B12" t="s">
        <v>49</v>
      </c>
      <c r="C12">
        <v>2009</v>
      </c>
      <c r="D12" s="6">
        <v>3</v>
      </c>
      <c r="E12">
        <v>1458</v>
      </c>
      <c r="F12" t="s">
        <v>41</v>
      </c>
      <c r="G12" s="6" t="s">
        <v>148</v>
      </c>
      <c r="H12" s="6">
        <v>1</v>
      </c>
      <c r="I12" s="6"/>
    </row>
    <row r="13" spans="1:33" x14ac:dyDescent="0.25">
      <c r="A13" s="6" t="s">
        <v>6</v>
      </c>
      <c r="B13" t="s">
        <v>44</v>
      </c>
      <c r="C13">
        <v>2009</v>
      </c>
      <c r="D13" s="6">
        <v>2</v>
      </c>
      <c r="E13">
        <v>1690</v>
      </c>
      <c r="F13" t="s">
        <v>45</v>
      </c>
      <c r="G13" s="6" t="s">
        <v>148</v>
      </c>
      <c r="H13" s="6"/>
      <c r="I13" s="6">
        <v>1</v>
      </c>
    </row>
    <row r="14" spans="1:33" x14ac:dyDescent="0.25">
      <c r="A14" s="6" t="s">
        <v>6</v>
      </c>
      <c r="B14" t="s">
        <v>231</v>
      </c>
      <c r="C14">
        <v>2009</v>
      </c>
      <c r="D14" s="6"/>
      <c r="E14">
        <v>0</v>
      </c>
      <c r="F14" t="s">
        <v>45</v>
      </c>
      <c r="G14" s="6" t="s">
        <v>148</v>
      </c>
      <c r="H14" s="6">
        <v>1</v>
      </c>
      <c r="I14" s="6"/>
    </row>
    <row r="15" spans="1:33" x14ac:dyDescent="0.25">
      <c r="A15" s="6" t="s">
        <v>6</v>
      </c>
      <c r="B15" t="s">
        <v>229</v>
      </c>
      <c r="C15">
        <v>2008</v>
      </c>
      <c r="D15" s="6"/>
      <c r="E15">
        <v>0</v>
      </c>
      <c r="F15" t="s">
        <v>45</v>
      </c>
      <c r="G15" s="6" t="s">
        <v>148</v>
      </c>
      <c r="H15" s="6">
        <v>1</v>
      </c>
      <c r="I15" s="6"/>
    </row>
    <row r="16" spans="1:33" x14ac:dyDescent="0.25">
      <c r="A16" s="6" t="s">
        <v>6</v>
      </c>
      <c r="B16" t="s">
        <v>59</v>
      </c>
      <c r="C16">
        <v>2009</v>
      </c>
      <c r="D16" s="6">
        <v>3</v>
      </c>
      <c r="E16">
        <v>1140</v>
      </c>
      <c r="F16" t="s">
        <v>35</v>
      </c>
      <c r="G16" s="6" t="s">
        <v>148</v>
      </c>
      <c r="H16" s="6">
        <v>1</v>
      </c>
      <c r="I16" s="6"/>
    </row>
    <row r="17" spans="1:9" x14ac:dyDescent="0.25">
      <c r="A17" s="6" t="s">
        <v>6</v>
      </c>
      <c r="B17" t="s">
        <v>149</v>
      </c>
      <c r="C17">
        <v>2008</v>
      </c>
      <c r="D17" s="6">
        <v>3</v>
      </c>
      <c r="E17">
        <v>1179</v>
      </c>
      <c r="F17" t="s">
        <v>33</v>
      </c>
      <c r="G17" s="6" t="s">
        <v>148</v>
      </c>
      <c r="H17" s="6">
        <v>1</v>
      </c>
      <c r="I17" s="6"/>
    </row>
    <row r="18" spans="1:9" x14ac:dyDescent="0.25">
      <c r="A18" s="6" t="s">
        <v>6</v>
      </c>
      <c r="B18" t="s">
        <v>65</v>
      </c>
      <c r="C18">
        <v>2008</v>
      </c>
      <c r="D18" s="6">
        <v>1</v>
      </c>
      <c r="E18">
        <v>1964</v>
      </c>
      <c r="F18" t="s">
        <v>41</v>
      </c>
      <c r="G18" s="6" t="s">
        <v>148</v>
      </c>
      <c r="H18" s="6"/>
      <c r="I18" s="6">
        <v>1</v>
      </c>
    </row>
    <row r="19" spans="1:9" x14ac:dyDescent="0.25">
      <c r="A19" s="6" t="s">
        <v>6</v>
      </c>
      <c r="B19" t="s">
        <v>116</v>
      </c>
      <c r="C19">
        <v>2008</v>
      </c>
      <c r="D19" s="6">
        <v>3</v>
      </c>
      <c r="E19">
        <v>1503</v>
      </c>
      <c r="F19" t="s">
        <v>45</v>
      </c>
      <c r="G19" s="6" t="s">
        <v>148</v>
      </c>
      <c r="H19" s="6">
        <v>1</v>
      </c>
      <c r="I19" s="6"/>
    </row>
    <row r="20" spans="1:9" x14ac:dyDescent="0.25">
      <c r="A20" s="6" t="s">
        <v>6</v>
      </c>
      <c r="B20" t="s">
        <v>68</v>
      </c>
      <c r="C20">
        <v>2008</v>
      </c>
      <c r="D20" s="6">
        <v>2</v>
      </c>
      <c r="E20">
        <v>1655</v>
      </c>
      <c r="F20" t="s">
        <v>45</v>
      </c>
      <c r="G20" s="6" t="s">
        <v>148</v>
      </c>
      <c r="H20" s="6"/>
      <c r="I20" s="6">
        <v>1</v>
      </c>
    </row>
    <row r="21" spans="1:9" x14ac:dyDescent="0.25">
      <c r="A21" s="6" t="s">
        <v>6</v>
      </c>
      <c r="B21" t="s">
        <v>47</v>
      </c>
      <c r="C21">
        <v>2009</v>
      </c>
      <c r="D21" s="6">
        <v>2</v>
      </c>
      <c r="E21">
        <v>1566</v>
      </c>
      <c r="F21" t="s">
        <v>35</v>
      </c>
      <c r="G21" s="6" t="s">
        <v>148</v>
      </c>
      <c r="H21" s="6"/>
      <c r="I21" s="6">
        <v>1</v>
      </c>
    </row>
  </sheetData>
  <mergeCells count="2">
    <mergeCell ref="B2:P2"/>
    <mergeCell ref="B3:P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F88B-F54C-4800-9C50-563DF73D2C26}">
  <dimension ref="A1:Q28"/>
  <sheetViews>
    <sheetView topLeftCell="A4" workbookViewId="0">
      <selection activeCell="P7" sqref="P7"/>
    </sheetView>
  </sheetViews>
  <sheetFormatPr defaultRowHeight="15" x14ac:dyDescent="0.25"/>
  <cols>
    <col min="1" max="1" width="8.5703125" customWidth="1"/>
    <col min="2" max="2" width="22" bestFit="1" customWidth="1"/>
    <col min="3" max="3" width="5.85546875" bestFit="1" customWidth="1"/>
    <col min="4" max="4" width="2.28515625" bestFit="1" customWidth="1"/>
    <col min="5" max="5" width="5.140625" bestFit="1" customWidth="1"/>
    <col min="6" max="6" width="23.7109375" customWidth="1"/>
    <col min="7" max="7" width="13.7109375" hidden="1" customWidth="1"/>
    <col min="8" max="8" width="10.42578125" bestFit="1" customWidth="1"/>
    <col min="9" max="9" width="12.7109375" bestFit="1" customWidth="1"/>
    <col min="10" max="11" width="6.28515625" hidden="1" customWidth="1"/>
    <col min="12" max="12" width="9.42578125" hidden="1" customWidth="1"/>
    <col min="13" max="13" width="10.42578125" hidden="1" customWidth="1"/>
    <col min="14" max="14" width="8.42578125" hidden="1" customWidth="1"/>
    <col min="15" max="15" width="6.42578125" hidden="1" customWidth="1"/>
    <col min="16" max="16" width="34.28515625" bestFit="1" customWidth="1"/>
    <col min="17" max="17" width="8.7109375" style="6"/>
  </cols>
  <sheetData>
    <row r="1" spans="1:17" ht="26.25" x14ac:dyDescent="0.4">
      <c r="B1" s="5" t="s">
        <v>7</v>
      </c>
    </row>
    <row r="2" spans="1:17" ht="14.45" customHeight="1" x14ac:dyDescent="0.25">
      <c r="A2" s="7" t="s">
        <v>109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4.45" customHeight="1" x14ac:dyDescent="0.25">
      <c r="A3" s="7" t="s">
        <v>110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5" spans="1:17" ht="30.75" customHeight="1" x14ac:dyDescent="0.25">
      <c r="A5" s="87" t="s">
        <v>259</v>
      </c>
      <c r="B5" s="1" t="s">
        <v>14</v>
      </c>
      <c r="C5" s="1" t="s">
        <v>15</v>
      </c>
      <c r="D5" s="1" t="s">
        <v>4</v>
      </c>
      <c r="E5" s="1" t="s">
        <v>17</v>
      </c>
      <c r="F5" s="1" t="s">
        <v>27</v>
      </c>
      <c r="G5" s="1" t="s">
        <v>251</v>
      </c>
      <c r="H5" s="1" t="s">
        <v>206</v>
      </c>
      <c r="I5" s="1" t="s">
        <v>250</v>
      </c>
      <c r="Q5"/>
    </row>
    <row r="6" spans="1:17" x14ac:dyDescent="0.25">
      <c r="A6" s="6" t="s">
        <v>7</v>
      </c>
      <c r="B6" t="s">
        <v>87</v>
      </c>
      <c r="C6">
        <v>2006</v>
      </c>
      <c r="D6" s="6">
        <v>2</v>
      </c>
      <c r="E6">
        <v>1688</v>
      </c>
      <c r="F6" t="s">
        <v>33</v>
      </c>
      <c r="G6" s="6" t="s">
        <v>148</v>
      </c>
      <c r="H6" s="6"/>
      <c r="I6" s="6">
        <v>1</v>
      </c>
      <c r="Q6"/>
    </row>
    <row r="7" spans="1:17" x14ac:dyDescent="0.25">
      <c r="A7" s="6" t="s">
        <v>7</v>
      </c>
      <c r="B7" t="s">
        <v>226</v>
      </c>
      <c r="C7">
        <v>2006</v>
      </c>
      <c r="D7" s="6"/>
      <c r="E7">
        <v>0</v>
      </c>
      <c r="F7" t="s">
        <v>33</v>
      </c>
      <c r="G7" s="6" t="s">
        <v>148</v>
      </c>
      <c r="H7" s="6">
        <v>1</v>
      </c>
      <c r="I7" s="6"/>
      <c r="Q7"/>
    </row>
    <row r="8" spans="1:17" x14ac:dyDescent="0.25">
      <c r="A8" s="6" t="s">
        <v>7</v>
      </c>
      <c r="B8" t="s">
        <v>227</v>
      </c>
      <c r="C8">
        <v>2007</v>
      </c>
      <c r="D8" s="6"/>
      <c r="E8">
        <v>0</v>
      </c>
      <c r="F8" t="s">
        <v>45</v>
      </c>
      <c r="G8" s="6" t="s">
        <v>148</v>
      </c>
      <c r="H8" s="6">
        <v>1</v>
      </c>
      <c r="I8" s="6"/>
      <c r="Q8"/>
    </row>
    <row r="9" spans="1:17" x14ac:dyDescent="0.25">
      <c r="A9" s="6" t="s">
        <v>7</v>
      </c>
      <c r="B9" t="s">
        <v>126</v>
      </c>
      <c r="C9">
        <v>2006</v>
      </c>
      <c r="D9" s="6">
        <v>3</v>
      </c>
      <c r="E9">
        <v>1440</v>
      </c>
      <c r="F9" t="s">
        <v>35</v>
      </c>
      <c r="G9" s="6" t="s">
        <v>148</v>
      </c>
      <c r="H9" s="6">
        <v>1</v>
      </c>
      <c r="I9" s="6"/>
      <c r="Q9"/>
    </row>
    <row r="10" spans="1:17" x14ac:dyDescent="0.25">
      <c r="A10" s="6" t="s">
        <v>7</v>
      </c>
      <c r="B10" t="s">
        <v>131</v>
      </c>
      <c r="C10">
        <v>2007</v>
      </c>
      <c r="D10" s="6">
        <v>3</v>
      </c>
      <c r="E10">
        <v>1195</v>
      </c>
      <c r="F10" t="s">
        <v>67</v>
      </c>
      <c r="G10" s="6" t="s">
        <v>148</v>
      </c>
      <c r="H10" s="6">
        <v>1</v>
      </c>
      <c r="I10" s="6"/>
    </row>
    <row r="11" spans="1:17" x14ac:dyDescent="0.25">
      <c r="A11" s="6" t="s">
        <v>7</v>
      </c>
      <c r="B11" t="s">
        <v>120</v>
      </c>
      <c r="C11">
        <v>2007</v>
      </c>
      <c r="D11" s="6">
        <v>3</v>
      </c>
      <c r="E11">
        <v>1290</v>
      </c>
      <c r="F11" t="s">
        <v>51</v>
      </c>
      <c r="G11" s="6" t="s">
        <v>148</v>
      </c>
      <c r="H11" s="6">
        <v>1</v>
      </c>
      <c r="I11" s="6"/>
    </row>
    <row r="12" spans="1:17" x14ac:dyDescent="0.25">
      <c r="A12" s="6" t="s">
        <v>7</v>
      </c>
      <c r="B12" t="s">
        <v>128</v>
      </c>
      <c r="C12">
        <v>2006</v>
      </c>
      <c r="D12" s="6">
        <v>3</v>
      </c>
      <c r="E12">
        <v>1322</v>
      </c>
      <c r="F12" t="s">
        <v>35</v>
      </c>
      <c r="G12" s="6" t="s">
        <v>148</v>
      </c>
      <c r="H12" s="6">
        <v>1</v>
      </c>
      <c r="I12" s="6"/>
    </row>
    <row r="13" spans="1:17" x14ac:dyDescent="0.25">
      <c r="A13" s="6" t="s">
        <v>7</v>
      </c>
      <c r="B13" t="s">
        <v>70</v>
      </c>
      <c r="C13">
        <v>2007</v>
      </c>
      <c r="D13" s="6">
        <v>2</v>
      </c>
      <c r="E13">
        <v>1571</v>
      </c>
      <c r="F13" t="s">
        <v>67</v>
      </c>
      <c r="G13" s="6" t="s">
        <v>148</v>
      </c>
      <c r="H13" s="6"/>
      <c r="I13" s="6"/>
    </row>
    <row r="14" spans="1:17" x14ac:dyDescent="0.25">
      <c r="A14" s="6" t="s">
        <v>7</v>
      </c>
      <c r="B14" t="s">
        <v>88</v>
      </c>
      <c r="C14">
        <v>2006</v>
      </c>
      <c r="D14" s="6">
        <v>2</v>
      </c>
      <c r="E14">
        <v>1537</v>
      </c>
      <c r="F14" t="s">
        <v>67</v>
      </c>
      <c r="G14" s="6" t="s">
        <v>148</v>
      </c>
      <c r="H14" s="6"/>
      <c r="I14" s="6"/>
    </row>
    <row r="15" spans="1:17" x14ac:dyDescent="0.25">
      <c r="A15" s="6" t="s">
        <v>7</v>
      </c>
      <c r="B15" t="s">
        <v>86</v>
      </c>
      <c r="C15">
        <v>2006</v>
      </c>
      <c r="D15" s="6">
        <v>2</v>
      </c>
      <c r="E15">
        <v>1582</v>
      </c>
      <c r="F15" t="s">
        <v>35</v>
      </c>
      <c r="G15" s="6" t="s">
        <v>148</v>
      </c>
      <c r="H15" s="6"/>
      <c r="I15" s="6"/>
    </row>
    <row r="16" spans="1:17" x14ac:dyDescent="0.25">
      <c r="A16" s="6" t="s">
        <v>7</v>
      </c>
      <c r="B16" t="s">
        <v>204</v>
      </c>
      <c r="C16">
        <v>2006</v>
      </c>
      <c r="D16" s="6">
        <v>2</v>
      </c>
      <c r="E16">
        <v>1523</v>
      </c>
      <c r="F16" t="s">
        <v>41</v>
      </c>
      <c r="G16" s="6" t="s">
        <v>148</v>
      </c>
      <c r="H16" s="6"/>
      <c r="I16" s="6"/>
    </row>
    <row r="17" spans="1:9" x14ac:dyDescent="0.25">
      <c r="A17" s="6" t="s">
        <v>7</v>
      </c>
      <c r="B17" t="s">
        <v>66</v>
      </c>
      <c r="C17">
        <v>2007</v>
      </c>
      <c r="D17" s="6">
        <v>2</v>
      </c>
      <c r="E17">
        <v>1656</v>
      </c>
      <c r="F17" t="s">
        <v>67</v>
      </c>
      <c r="G17" s="6" t="s">
        <v>148</v>
      </c>
      <c r="H17" s="6"/>
      <c r="I17" s="6"/>
    </row>
    <row r="18" spans="1:9" x14ac:dyDescent="0.25">
      <c r="A18" s="6" t="s">
        <v>7</v>
      </c>
      <c r="B18" t="s">
        <v>90</v>
      </c>
      <c r="C18">
        <v>2006</v>
      </c>
      <c r="D18" s="6">
        <v>2</v>
      </c>
      <c r="E18">
        <v>1522</v>
      </c>
      <c r="F18" t="s">
        <v>67</v>
      </c>
      <c r="G18" s="6" t="s">
        <v>148</v>
      </c>
      <c r="H18" s="6"/>
      <c r="I18" s="6"/>
    </row>
    <row r="19" spans="1:9" x14ac:dyDescent="0.25">
      <c r="A19" s="6" t="s">
        <v>7</v>
      </c>
      <c r="B19" t="s">
        <v>203</v>
      </c>
      <c r="C19">
        <v>2006</v>
      </c>
      <c r="D19" s="6">
        <v>2</v>
      </c>
      <c r="E19">
        <v>1803</v>
      </c>
      <c r="F19" t="s">
        <v>33</v>
      </c>
      <c r="G19" s="6" t="s">
        <v>148</v>
      </c>
      <c r="H19" s="6"/>
      <c r="I19" s="6"/>
    </row>
    <row r="20" spans="1:9" x14ac:dyDescent="0.25">
      <c r="A20" s="6" t="s">
        <v>7</v>
      </c>
      <c r="B20" t="s">
        <v>122</v>
      </c>
      <c r="C20">
        <v>2006</v>
      </c>
      <c r="D20" s="6">
        <v>3</v>
      </c>
      <c r="E20">
        <v>1318</v>
      </c>
      <c r="F20" t="s">
        <v>61</v>
      </c>
      <c r="G20" s="6" t="s">
        <v>148</v>
      </c>
      <c r="H20" s="6">
        <v>1</v>
      </c>
      <c r="I20" s="6"/>
    </row>
    <row r="21" spans="1:9" x14ac:dyDescent="0.25">
      <c r="A21" s="6" t="s">
        <v>7</v>
      </c>
      <c r="B21" t="s">
        <v>117</v>
      </c>
      <c r="C21">
        <v>2006</v>
      </c>
      <c r="D21" s="6">
        <v>3</v>
      </c>
      <c r="E21">
        <v>1519</v>
      </c>
      <c r="F21" t="s">
        <v>35</v>
      </c>
      <c r="G21" s="6" t="s">
        <v>148</v>
      </c>
      <c r="H21" s="6">
        <v>1</v>
      </c>
      <c r="I21" s="6"/>
    </row>
    <row r="22" spans="1:9" x14ac:dyDescent="0.25">
      <c r="A22" s="6" t="s">
        <v>7</v>
      </c>
      <c r="B22" t="s">
        <v>79</v>
      </c>
      <c r="C22">
        <v>2006</v>
      </c>
      <c r="D22" s="6">
        <v>1</v>
      </c>
      <c r="E22">
        <v>1785</v>
      </c>
      <c r="F22" t="s">
        <v>45</v>
      </c>
      <c r="G22" s="6" t="s">
        <v>148</v>
      </c>
      <c r="H22" s="6"/>
      <c r="I22" s="6"/>
    </row>
    <row r="23" spans="1:9" x14ac:dyDescent="0.25">
      <c r="A23" s="6" t="s">
        <v>7</v>
      </c>
      <c r="B23" t="s">
        <v>89</v>
      </c>
      <c r="C23">
        <v>2006</v>
      </c>
      <c r="D23" s="6">
        <v>2</v>
      </c>
      <c r="E23">
        <v>1465</v>
      </c>
      <c r="F23" t="s">
        <v>37</v>
      </c>
      <c r="G23" s="6" t="s">
        <v>148</v>
      </c>
      <c r="H23" s="6"/>
      <c r="I23" s="6"/>
    </row>
    <row r="24" spans="1:9" x14ac:dyDescent="0.25">
      <c r="A24" s="6" t="s">
        <v>7</v>
      </c>
      <c r="B24" t="s">
        <v>80</v>
      </c>
      <c r="C24">
        <v>2006</v>
      </c>
      <c r="D24" s="6">
        <v>1</v>
      </c>
      <c r="E24">
        <v>1909</v>
      </c>
      <c r="F24" t="s">
        <v>45</v>
      </c>
      <c r="G24" s="6" t="s">
        <v>148</v>
      </c>
      <c r="H24" s="6"/>
      <c r="I24" s="6">
        <v>1</v>
      </c>
    </row>
    <row r="25" spans="1:9" x14ac:dyDescent="0.25">
      <c r="A25" s="6" t="s">
        <v>7</v>
      </c>
      <c r="B25" t="s">
        <v>83</v>
      </c>
      <c r="C25">
        <v>2006</v>
      </c>
      <c r="D25" s="6">
        <v>2</v>
      </c>
      <c r="E25">
        <v>1748</v>
      </c>
      <c r="F25" t="s">
        <v>67</v>
      </c>
      <c r="G25" s="6" t="s">
        <v>148</v>
      </c>
      <c r="H25" s="6"/>
      <c r="I25" s="6"/>
    </row>
    <row r="26" spans="1:9" x14ac:dyDescent="0.25">
      <c r="A26" s="6" t="s">
        <v>7</v>
      </c>
      <c r="B26" t="s">
        <v>69</v>
      </c>
      <c r="C26">
        <v>2007</v>
      </c>
      <c r="D26" s="6">
        <v>2</v>
      </c>
      <c r="E26">
        <v>1443</v>
      </c>
      <c r="F26" t="s">
        <v>45</v>
      </c>
      <c r="G26" s="6" t="s">
        <v>148</v>
      </c>
      <c r="H26" s="6"/>
      <c r="I26" s="6"/>
    </row>
    <row r="27" spans="1:9" x14ac:dyDescent="0.25">
      <c r="A27" s="6" t="s">
        <v>7</v>
      </c>
      <c r="B27" t="s">
        <v>205</v>
      </c>
      <c r="C27">
        <v>2007</v>
      </c>
      <c r="D27" s="6">
        <v>3</v>
      </c>
      <c r="E27">
        <v>1334</v>
      </c>
      <c r="F27" t="s">
        <v>37</v>
      </c>
      <c r="G27" s="6" t="s">
        <v>148</v>
      </c>
      <c r="H27" s="6">
        <v>1</v>
      </c>
      <c r="I27" s="6"/>
    </row>
    <row r="28" spans="1:9" x14ac:dyDescent="0.25">
      <c r="A28" s="6" t="s">
        <v>7</v>
      </c>
      <c r="B28" t="s">
        <v>228</v>
      </c>
      <c r="C28">
        <v>2007</v>
      </c>
      <c r="D28" s="6">
        <v>3</v>
      </c>
      <c r="E28">
        <v>1262</v>
      </c>
      <c r="F28" t="s">
        <v>61</v>
      </c>
      <c r="G28" s="6" t="s">
        <v>148</v>
      </c>
      <c r="H28" s="6">
        <v>1</v>
      </c>
      <c r="I28" s="6"/>
    </row>
  </sheetData>
  <mergeCells count="2">
    <mergeCell ref="B2:P2"/>
    <mergeCell ref="B3:P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pravidla</vt:lpstr>
      <vt:lpstr>propozice</vt:lpstr>
      <vt:lpstr>přímé postupy</vt:lpstr>
      <vt:lpstr>Tabulka ŠSČR</vt:lpstr>
      <vt:lpstr>Oprávnění</vt:lpstr>
      <vt:lpstr>H10</vt:lpstr>
      <vt:lpstr>H12</vt:lpstr>
      <vt:lpstr>H14</vt:lpstr>
      <vt:lpstr>H16</vt:lpstr>
      <vt:lpstr>H18-20</vt:lpstr>
      <vt:lpstr>V-H10</vt:lpstr>
      <vt:lpstr>V-H12</vt:lpstr>
      <vt:lpstr>V-H14</vt:lpstr>
      <vt:lpstr>V-H16</vt:lpstr>
      <vt:lpstr>V-H18-20</vt:lpstr>
      <vt:lpstr>V-Dívky</vt:lpstr>
      <vt:lpstr>Postupující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Kopta Pavel</dc:creator>
  <cp:lastModifiedBy>Kopta Pavel</cp:lastModifiedBy>
  <cp:lastPrinted>2021-08-02T09:55:39Z</cp:lastPrinted>
  <dcterms:created xsi:type="dcterms:W3CDTF">2019-11-09T19:02:10Z</dcterms:created>
  <dcterms:modified xsi:type="dcterms:W3CDTF">2021-08-29T17:48:25Z</dcterms:modified>
</cp:coreProperties>
</file>